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DOCUMENTOS AÑO 2022 (QUIPUX)\CUR DE PAGOS\CUR No. 1427-1428\"/>
    </mc:Choice>
  </mc:AlternateContent>
  <bookViews>
    <workbookView xWindow="0" yWindow="0" windowWidth="28800" windowHeight="12330" firstSheet="4" activeTab="4"/>
  </bookViews>
  <sheets>
    <sheet name="COTIZACIÓN" sheetId="8" state="hidden" r:id="rId1"/>
    <sheet name="CON NOMBRES" sheetId="9" state="hidden" r:id="rId2"/>
    <sheet name="EQUIPOS (3)" sheetId="18" state="hidden" r:id="rId3"/>
    <sheet name="MANO DE OBRA" sheetId="17" state="hidden" r:id="rId4"/>
    <sheet name="PRESUPUESTO UNIV UARTES" sheetId="6" r:id="rId5"/>
    <sheet name="Hoja3" sheetId="23" r:id="rId6"/>
    <sheet name="Hoja2" sheetId="21" r:id="rId7"/>
    <sheet name="COMPLEMENTARIO" sheetId="24" r:id="rId8"/>
    <sheet name="VICERRECTORADO" sheetId="22" r:id="rId9"/>
    <sheet name="MATERIALES" sheetId="12" state="hidden" r:id="rId10"/>
    <sheet name="2 APU" sheetId="15" state="hidden" r:id="rId11"/>
    <sheet name="1 APU" sheetId="19" state="hidden" r:id="rId12"/>
    <sheet name="3 APU" sheetId="20" state="hidden" r:id="rId13"/>
    <sheet name="Hoja1" sheetId="10" state="hidden" r:id="rId14"/>
  </sheets>
  <definedNames>
    <definedName name="_xlnm._FilterDatabase" localSheetId="7" hidden="1">COMPLEMENTARIO!$B$7:$J$28</definedName>
    <definedName name="_xlnm._FilterDatabase" localSheetId="1" hidden="1">'CON NOMBRES'!$B$9:$L$172</definedName>
    <definedName name="_xlnm._FilterDatabase" localSheetId="0" hidden="1">COTIZACIÓN!$B$9:$L$322</definedName>
    <definedName name="_xlnm._FilterDatabase" localSheetId="4" hidden="1">'PRESUPUESTO UNIV UARTES'!$A$9:$Z$179</definedName>
    <definedName name="_xlnm.Print_Area" localSheetId="11">'1 APU'!$C$1:$H$1265</definedName>
    <definedName name="_xlnm.Print_Area" localSheetId="10">'2 APU'!$C$1:$H$2116</definedName>
    <definedName name="_xlnm.Print_Area" localSheetId="12">'3 APU'!$C$1:$H$606</definedName>
    <definedName name="_xlnm.Print_Area" localSheetId="1">'CON NOMBRES'!$A$1:$G$322</definedName>
    <definedName name="_xlnm.Print_Area" localSheetId="0">COTIZACIÓN!$A$1:$G$322</definedName>
    <definedName name="_xlnm.Print_Area" localSheetId="2">'EQUIPOS (3)'!$A$4:$B$24</definedName>
    <definedName name="_xlnm.Print_Area" localSheetId="3">'MANO DE OBRA'!$A$4:$B$66</definedName>
    <definedName name="_xlnm.Print_Titles" localSheetId="11">'1 APU'!#REF!</definedName>
    <definedName name="_xlnm.Print_Titles" localSheetId="10">'2 APU'!#REF!</definedName>
    <definedName name="_xlnm.Print_Titles" localSheetId="12">'3 APU'!#REF!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3" i="6" l="1"/>
  <c r="M39" i="6"/>
  <c r="M38" i="6"/>
  <c r="M37" i="6"/>
  <c r="M36" i="6"/>
  <c r="M35" i="6"/>
  <c r="M200" i="6" l="1"/>
  <c r="M199" i="6"/>
  <c r="M198" i="6"/>
  <c r="M192" i="6"/>
  <c r="M191" i="6"/>
  <c r="M185" i="6"/>
  <c r="M184" i="6"/>
  <c r="M183" i="6"/>
  <c r="M177" i="6"/>
  <c r="M176" i="6"/>
  <c r="M172" i="6"/>
  <c r="M163" i="6"/>
  <c r="M158" i="6"/>
  <c r="M157" i="6"/>
  <c r="M152" i="6"/>
  <c r="M151" i="6"/>
  <c r="M150" i="6"/>
  <c r="M149" i="6"/>
  <c r="M148" i="6"/>
  <c r="M145" i="6"/>
  <c r="M144" i="6"/>
  <c r="M143" i="6"/>
  <c r="M139" i="6"/>
  <c r="M130" i="6"/>
  <c r="M125" i="6"/>
  <c r="M124" i="6"/>
  <c r="M123" i="6"/>
  <c r="M122" i="6"/>
  <c r="M120" i="6"/>
  <c r="M105" i="6"/>
  <c r="M104" i="6"/>
  <c r="M103" i="6"/>
  <c r="M102" i="6"/>
  <c r="M101" i="6"/>
  <c r="M100" i="6"/>
  <c r="M99" i="6"/>
  <c r="M98" i="6"/>
  <c r="M97" i="6"/>
  <c r="M95" i="6"/>
  <c r="M94" i="6"/>
  <c r="M93" i="6"/>
  <c r="M92" i="6"/>
  <c r="M91" i="6"/>
  <c r="M90" i="6"/>
  <c r="M89" i="6"/>
  <c r="M88" i="6"/>
  <c r="M83" i="6"/>
  <c r="M79" i="6"/>
  <c r="M78" i="6"/>
  <c r="M77" i="6"/>
  <c r="M74" i="6"/>
  <c r="M73" i="6"/>
  <c r="M72" i="6"/>
  <c r="M64" i="6"/>
  <c r="M61" i="6"/>
  <c r="M60" i="6"/>
  <c r="M57" i="6"/>
  <c r="L57" i="6"/>
  <c r="L56" i="6"/>
  <c r="M56" i="6" s="1"/>
  <c r="L55" i="6"/>
  <c r="M55" i="6" s="1"/>
  <c r="L49" i="6"/>
  <c r="M49" i="6" s="1"/>
  <c r="L44" i="6"/>
  <c r="M44" i="6" s="1"/>
  <c r="L195" i="6"/>
  <c r="M195" i="6" s="1"/>
  <c r="L188" i="6"/>
  <c r="M188" i="6" s="1"/>
  <c r="K181" i="6"/>
  <c r="L182" i="6"/>
  <c r="M182" i="6" s="1"/>
  <c r="L181" i="6"/>
  <c r="L84" i="6"/>
  <c r="M84" i="6" s="1"/>
  <c r="M181" i="6" l="1"/>
  <c r="L169" i="6"/>
  <c r="M169" i="6" s="1"/>
  <c r="L168" i="6"/>
  <c r="M168" i="6" s="1"/>
  <c r="L167" i="6"/>
  <c r="M167" i="6" s="1"/>
  <c r="L160" i="6"/>
  <c r="K160" i="6"/>
  <c r="M160" i="6" s="1"/>
  <c r="L159" i="6"/>
  <c r="K159" i="6"/>
  <c r="L140" i="6"/>
  <c r="K140" i="6"/>
  <c r="L138" i="6"/>
  <c r="K138" i="6"/>
  <c r="L135" i="6"/>
  <c r="M135" i="6" s="1"/>
  <c r="L134" i="6"/>
  <c r="M134" i="6" s="1"/>
  <c r="L121" i="6"/>
  <c r="M121" i="6" s="1"/>
  <c r="L117" i="6"/>
  <c r="M117" i="6" s="1"/>
  <c r="L116" i="6"/>
  <c r="M116" i="6" s="1"/>
  <c r="L113" i="6"/>
  <c r="K113" i="6"/>
  <c r="M113" i="6" s="1"/>
  <c r="L112" i="6"/>
  <c r="M112" i="6" s="1"/>
  <c r="L109" i="6"/>
  <c r="M109" i="6" s="1"/>
  <c r="L68" i="6"/>
  <c r="M68" i="6" s="1"/>
  <c r="M50" i="6"/>
  <c r="L45" i="6"/>
  <c r="M45" i="6" s="1"/>
  <c r="L24" i="6"/>
  <c r="M24" i="6" s="1"/>
  <c r="L25" i="6"/>
  <c r="M25" i="6" s="1"/>
  <c r="L26" i="6"/>
  <c r="M26" i="6" s="1"/>
  <c r="L27" i="6"/>
  <c r="M27" i="6" s="1"/>
  <c r="L28" i="6"/>
  <c r="M28" i="6" s="1"/>
  <c r="L29" i="6"/>
  <c r="M29" i="6" s="1"/>
  <c r="L30" i="6"/>
  <c r="M30" i="6" s="1"/>
  <c r="L31" i="6"/>
  <c r="M31" i="6" s="1"/>
  <c r="L11" i="6"/>
  <c r="M11" i="6" s="1"/>
  <c r="L12" i="6"/>
  <c r="M12" i="6" s="1"/>
  <c r="L13" i="6"/>
  <c r="M13" i="6" s="1"/>
  <c r="L14" i="6"/>
  <c r="M14" i="6" s="1"/>
  <c r="L15" i="6"/>
  <c r="M15" i="6" s="1"/>
  <c r="L16" i="6"/>
  <c r="M16" i="6" s="1"/>
  <c r="L17" i="6"/>
  <c r="M17" i="6" s="1"/>
  <c r="L18" i="6"/>
  <c r="M18" i="6" s="1"/>
  <c r="L19" i="6"/>
  <c r="M19" i="6" s="1"/>
  <c r="L20" i="6"/>
  <c r="M20" i="6" s="1"/>
  <c r="L21" i="6"/>
  <c r="M21" i="6" s="1"/>
  <c r="L22" i="6"/>
  <c r="M22" i="6" s="1"/>
  <c r="L23" i="6"/>
  <c r="M23" i="6" s="1"/>
  <c r="L10" i="6"/>
  <c r="M10" i="6" s="1"/>
  <c r="M138" i="6" l="1"/>
  <c r="M202" i="6" s="1"/>
  <c r="M140" i="6"/>
  <c r="M159" i="6"/>
  <c r="J4" i="24"/>
  <c r="J35" i="24"/>
  <c r="H8" i="22"/>
  <c r="G4" i="22"/>
  <c r="N39" i="21"/>
  <c r="P39" i="21"/>
  <c r="P35" i="21"/>
  <c r="P36" i="21"/>
  <c r="P37" i="21"/>
  <c r="P38" i="21"/>
  <c r="P34" i="21"/>
  <c r="J36" i="24" l="1"/>
  <c r="J37" i="24" s="1"/>
  <c r="J38" i="24" s="1"/>
  <c r="K25" i="21"/>
  <c r="K26" i="21"/>
  <c r="K24" i="21"/>
  <c r="K23" i="21"/>
  <c r="Q29" i="21"/>
  <c r="K28" i="21" s="1"/>
  <c r="K29" i="21" s="1"/>
  <c r="P23" i="21"/>
  <c r="Q23" i="21" s="1"/>
  <c r="P25" i="21"/>
  <c r="Q25" i="21" s="1"/>
  <c r="O25" i="21"/>
  <c r="N26" i="21"/>
  <c r="Q26" i="21" l="1"/>
  <c r="Q31" i="21" s="1"/>
  <c r="N15" i="21"/>
  <c r="N20" i="21" s="1"/>
  <c r="I25" i="21"/>
  <c r="H20" i="21"/>
  <c r="H15" i="21"/>
  <c r="J158" i="6" l="1"/>
  <c r="H2064" i="15" l="1"/>
  <c r="E2079" i="15"/>
  <c r="F2079" i="15" s="1"/>
  <c r="H2079" i="15" s="1"/>
  <c r="E2078" i="15"/>
  <c r="F2078" i="15" s="1"/>
  <c r="H2078" i="15" s="1"/>
  <c r="H2103" i="15"/>
  <c r="H2096" i="15"/>
  <c r="H2087" i="15"/>
  <c r="G2080" i="15"/>
  <c r="H2080" i="15" s="1"/>
  <c r="F2080" i="15"/>
  <c r="G2079" i="15"/>
  <c r="H2041" i="15"/>
  <c r="H2030" i="15"/>
  <c r="E2022" i="15"/>
  <c r="F2022" i="15" s="1"/>
  <c r="H2022" i="15" s="1"/>
  <c r="E2021" i="15"/>
  <c r="F2021" i="15" s="1"/>
  <c r="H2021" i="15" s="1"/>
  <c r="H2027" i="15" s="1"/>
  <c r="G2023" i="15"/>
  <c r="F2023" i="15"/>
  <c r="H2023" i="15" s="1"/>
  <c r="G2022" i="15"/>
  <c r="H1971" i="15"/>
  <c r="H1982" i="15" s="1"/>
  <c r="G1964" i="15"/>
  <c r="H1964" i="15" s="1"/>
  <c r="G1963" i="15"/>
  <c r="F1964" i="15"/>
  <c r="G1908" i="15"/>
  <c r="G1907" i="15"/>
  <c r="H1908" i="15"/>
  <c r="F1908" i="15"/>
  <c r="H1931" i="15"/>
  <c r="H1915" i="15"/>
  <c r="H1924" i="15" s="1"/>
  <c r="H2084" i="15" l="1"/>
  <c r="H2069" i="15" s="1"/>
  <c r="H2075" i="15" s="1"/>
  <c r="H2104" i="15" s="1"/>
  <c r="H2012" i="15"/>
  <c r="H2018" i="15" s="1"/>
  <c r="H2050" i="15" s="1"/>
  <c r="H2049" i="15"/>
  <c r="H2105" i="15" l="1"/>
  <c r="H2106" i="15" s="1"/>
  <c r="H2052" i="15"/>
  <c r="H2051" i="15"/>
  <c r="H2107" i="15" l="1"/>
  <c r="H2108" i="15" s="1"/>
  <c r="H2109" i="15" s="1"/>
  <c r="H2053" i="15"/>
  <c r="H2054" i="15" s="1"/>
  <c r="D1892" i="15" l="1"/>
  <c r="E1906" i="15"/>
  <c r="F1906" i="15" s="1"/>
  <c r="H1906" i="15" s="1"/>
  <c r="E1907" i="15"/>
  <c r="F1907" i="15" s="1"/>
  <c r="H1907" i="15" s="1"/>
  <c r="G1851" i="15"/>
  <c r="G1852" i="15"/>
  <c r="H1852" i="15" s="1"/>
  <c r="F1852" i="15"/>
  <c r="F1850" i="15"/>
  <c r="H1850" i="15" s="1"/>
  <c r="H1859" i="15"/>
  <c r="H1868" i="15"/>
  <c r="E1963" i="15"/>
  <c r="F1963" i="15" s="1"/>
  <c r="H1963" i="15" s="1"/>
  <c r="E1962" i="15"/>
  <c r="F1962" i="15" s="1"/>
  <c r="H1962" i="15" s="1"/>
  <c r="E1851" i="15"/>
  <c r="F1851" i="15" s="1"/>
  <c r="E1850" i="15"/>
  <c r="D1837" i="15"/>
  <c r="D1836" i="15"/>
  <c r="H1851" i="15" l="1"/>
  <c r="H1968" i="15"/>
  <c r="H1912" i="15"/>
  <c r="H1856" i="15"/>
  <c r="H1841" i="15" s="1"/>
  <c r="H1847" i="15" s="1"/>
  <c r="H1877" i="15" s="1"/>
  <c r="G131" i="20"/>
  <c r="G75" i="20"/>
  <c r="G19" i="20"/>
  <c r="E187" i="20"/>
  <c r="F187" i="20" s="1"/>
  <c r="E186" i="20"/>
  <c r="F186" i="20" s="1"/>
  <c r="E185" i="20"/>
  <c r="F185" i="20" s="1"/>
  <c r="H185" i="20" s="1"/>
  <c r="H171" i="20"/>
  <c r="D172" i="20"/>
  <c r="D171" i="20"/>
  <c r="H210" i="20"/>
  <c r="H194" i="20"/>
  <c r="H203" i="20" s="1"/>
  <c r="G187" i="20"/>
  <c r="G186" i="20"/>
  <c r="E131" i="20"/>
  <c r="F131" i="20" s="1"/>
  <c r="E130" i="20"/>
  <c r="F130" i="20" s="1"/>
  <c r="H116" i="20"/>
  <c r="D117" i="20"/>
  <c r="D116" i="20"/>
  <c r="H154" i="20"/>
  <c r="H138" i="20"/>
  <c r="H147" i="20" s="1"/>
  <c r="H60" i="20"/>
  <c r="D61" i="20"/>
  <c r="D60" i="20"/>
  <c r="E75" i="20"/>
  <c r="F75" i="20" s="1"/>
  <c r="E74" i="20"/>
  <c r="F74" i="20" s="1"/>
  <c r="H99" i="20"/>
  <c r="H83" i="20"/>
  <c r="H92" i="20" s="1"/>
  <c r="H27" i="20"/>
  <c r="H36" i="20" s="1"/>
  <c r="E19" i="20"/>
  <c r="F19" i="20" s="1"/>
  <c r="E18" i="20"/>
  <c r="F18" i="20" s="1"/>
  <c r="H4" i="20"/>
  <c r="D5" i="20"/>
  <c r="D4" i="20"/>
  <c r="H43" i="20"/>
  <c r="H1897" i="15" l="1"/>
  <c r="H1903" i="15" s="1"/>
  <c r="H1932" i="15" s="1"/>
  <c r="H1933" i="15"/>
  <c r="H1953" i="15"/>
  <c r="H1959" i="15" s="1"/>
  <c r="H1991" i="15" s="1"/>
  <c r="H1876" i="15"/>
  <c r="H1879" i="15"/>
  <c r="H1878" i="15"/>
  <c r="H131" i="20"/>
  <c r="H74" i="20"/>
  <c r="H130" i="20"/>
  <c r="H187" i="20"/>
  <c r="H186" i="20"/>
  <c r="H75" i="20"/>
  <c r="H18" i="20"/>
  <c r="H19" i="20"/>
  <c r="E1794" i="15"/>
  <c r="F1794" i="15" s="1"/>
  <c r="E1793" i="15"/>
  <c r="F1793" i="15" s="1"/>
  <c r="E1792" i="15"/>
  <c r="F1792" i="15" s="1"/>
  <c r="H1792" i="15" s="1"/>
  <c r="E1738" i="15"/>
  <c r="F1738" i="15" s="1"/>
  <c r="E1737" i="15"/>
  <c r="F1737" i="15" s="1"/>
  <c r="E1736" i="15"/>
  <c r="H1778" i="15"/>
  <c r="D1779" i="15"/>
  <c r="D1778" i="15"/>
  <c r="H1722" i="15"/>
  <c r="D1723" i="15"/>
  <c r="D1722" i="15"/>
  <c r="H1666" i="15"/>
  <c r="D1667" i="15"/>
  <c r="D1666" i="15"/>
  <c r="H1689" i="15"/>
  <c r="E1682" i="15"/>
  <c r="F1682" i="15" s="1"/>
  <c r="E1681" i="15"/>
  <c r="F1681" i="15" s="1"/>
  <c r="E1680" i="15"/>
  <c r="F1680" i="15" s="1"/>
  <c r="H1680" i="15" s="1"/>
  <c r="H1819" i="15"/>
  <c r="H1801" i="15"/>
  <c r="H1812" i="15" s="1"/>
  <c r="G1794" i="15"/>
  <c r="G1793" i="15"/>
  <c r="H1761" i="15"/>
  <c r="H1754" i="15"/>
  <c r="H1745" i="15"/>
  <c r="G1737" i="15"/>
  <c r="G1738" i="15" s="1"/>
  <c r="F1736" i="15"/>
  <c r="H1736" i="15" s="1"/>
  <c r="H1705" i="15"/>
  <c r="H1698" i="15"/>
  <c r="G1681" i="15"/>
  <c r="G1682" i="15" s="1"/>
  <c r="H1990" i="15" l="1"/>
  <c r="H1993" i="15"/>
  <c r="H1992" i="15"/>
  <c r="H1994" i="15" s="1"/>
  <c r="H1995" i="15" s="1"/>
  <c r="H1935" i="15"/>
  <c r="H1934" i="15"/>
  <c r="H1936" i="15" s="1"/>
  <c r="H1937" i="15" s="1"/>
  <c r="H1880" i="15"/>
  <c r="H1881" i="15" s="1"/>
  <c r="H135" i="20"/>
  <c r="H121" i="20" s="1"/>
  <c r="H127" i="20" s="1"/>
  <c r="H155" i="20" s="1"/>
  <c r="H80" i="20"/>
  <c r="H65" i="20" s="1"/>
  <c r="H71" i="20" s="1"/>
  <c r="H100" i="20" s="1"/>
  <c r="H191" i="20"/>
  <c r="H176" i="20" s="1"/>
  <c r="H182" i="20" s="1"/>
  <c r="H212" i="20" s="1"/>
  <c r="H213" i="20" s="1"/>
  <c r="H24" i="20"/>
  <c r="H9" i="20" s="1"/>
  <c r="H15" i="20" s="1"/>
  <c r="H44" i="20" s="1"/>
  <c r="H1737" i="15"/>
  <c r="H1738" i="15"/>
  <c r="H1793" i="15"/>
  <c r="H1794" i="15"/>
  <c r="H1682" i="15"/>
  <c r="H1681" i="15"/>
  <c r="E566" i="20"/>
  <c r="F566" i="20" s="1"/>
  <c r="H566" i="20" s="1"/>
  <c r="H552" i="20"/>
  <c r="D553" i="20"/>
  <c r="D552" i="20"/>
  <c r="E399" i="20"/>
  <c r="F399" i="20" s="1"/>
  <c r="E398" i="20"/>
  <c r="F398" i="20" s="1"/>
  <c r="E397" i="20"/>
  <c r="F397" i="20" s="1"/>
  <c r="H397" i="20" s="1"/>
  <c r="H383" i="20"/>
  <c r="D384" i="20"/>
  <c r="D383" i="20"/>
  <c r="H423" i="20"/>
  <c r="G422" i="20"/>
  <c r="E422" i="20"/>
  <c r="C422" i="20"/>
  <c r="H406" i="20"/>
  <c r="H417" i="20" s="1"/>
  <c r="G398" i="20"/>
  <c r="G399" i="20" s="1"/>
  <c r="H350" i="20"/>
  <c r="H359" i="20" s="1"/>
  <c r="E343" i="20"/>
  <c r="F343" i="20" s="1"/>
  <c r="E342" i="20"/>
  <c r="F342" i="20" s="1"/>
  <c r="E341" i="20"/>
  <c r="F341" i="20" s="1"/>
  <c r="H341" i="20" s="1"/>
  <c r="H327" i="20"/>
  <c r="D328" i="20"/>
  <c r="D327" i="20"/>
  <c r="H366" i="20"/>
  <c r="G343" i="20"/>
  <c r="G342" i="20"/>
  <c r="G287" i="20"/>
  <c r="G286" i="20"/>
  <c r="E287" i="20"/>
  <c r="F287" i="20" s="1"/>
  <c r="E286" i="20"/>
  <c r="F286" i="20" s="1"/>
  <c r="E285" i="20"/>
  <c r="F285" i="20" s="1"/>
  <c r="H285" i="20" s="1"/>
  <c r="H271" i="20"/>
  <c r="D272" i="20"/>
  <c r="D271" i="20"/>
  <c r="H310" i="20"/>
  <c r="H303" i="20"/>
  <c r="D440" i="20"/>
  <c r="H440" i="20"/>
  <c r="D441" i="20"/>
  <c r="H1798" i="15" l="1"/>
  <c r="H156" i="20"/>
  <c r="H157" i="20" s="1"/>
  <c r="H101" i="20"/>
  <c r="H102" i="20" s="1"/>
  <c r="H214" i="20"/>
  <c r="H215" i="20" s="1"/>
  <c r="H216" i="20" s="1"/>
  <c r="H211" i="20"/>
  <c r="H45" i="20"/>
  <c r="H46" i="20" s="1"/>
  <c r="H1742" i="15"/>
  <c r="H1727" i="15" s="1"/>
  <c r="H1733" i="15" s="1"/>
  <c r="H1762" i="15" s="1"/>
  <c r="H1783" i="15"/>
  <c r="H1789" i="15" s="1"/>
  <c r="H1686" i="15"/>
  <c r="H1671" i="15" s="1"/>
  <c r="H1677" i="15" s="1"/>
  <c r="H1706" i="15" s="1"/>
  <c r="H343" i="20"/>
  <c r="H398" i="20"/>
  <c r="H342" i="20"/>
  <c r="H399" i="20"/>
  <c r="H286" i="20"/>
  <c r="H287" i="20"/>
  <c r="H158" i="20" l="1"/>
  <c r="H159" i="20" s="1"/>
  <c r="H160" i="20" s="1"/>
  <c r="H103" i="20"/>
  <c r="H104" i="20" s="1"/>
  <c r="H105" i="20" s="1"/>
  <c r="H47" i="20"/>
  <c r="H48" i="20" s="1"/>
  <c r="H49" i="20" s="1"/>
  <c r="H1820" i="15"/>
  <c r="H1821" i="15"/>
  <c r="H1823" i="15" s="1"/>
  <c r="H1763" i="15"/>
  <c r="H1707" i="15"/>
  <c r="H1709" i="15" s="1"/>
  <c r="H347" i="20"/>
  <c r="H332" i="20" s="1"/>
  <c r="H338" i="20" s="1"/>
  <c r="H367" i="20" s="1"/>
  <c r="H291" i="20"/>
  <c r="H276" i="20" s="1"/>
  <c r="H282" i="20" s="1"/>
  <c r="H311" i="20" s="1"/>
  <c r="H403" i="20"/>
  <c r="H388" i="20" s="1"/>
  <c r="H394" i="20" s="1"/>
  <c r="H424" i="20" s="1"/>
  <c r="H1822" i="15" l="1"/>
  <c r="H1824" i="15" s="1"/>
  <c r="H1825" i="15" s="1"/>
  <c r="H1765" i="15"/>
  <c r="H1764" i="15"/>
  <c r="H1708" i="15"/>
  <c r="H1710" i="15" s="1"/>
  <c r="H1711" i="15" s="1"/>
  <c r="H312" i="20"/>
  <c r="H314" i="20" s="1"/>
  <c r="H425" i="20"/>
  <c r="H426" i="20" s="1"/>
  <c r="H368" i="20"/>
  <c r="H369" i="20" s="1"/>
  <c r="H1766" i="15" l="1"/>
  <c r="H1767" i="15" s="1"/>
  <c r="H313" i="20"/>
  <c r="H315" i="20" s="1"/>
  <c r="H316" i="20" s="1"/>
  <c r="H427" i="20"/>
  <c r="H428" i="20" s="1"/>
  <c r="H429" i="20" s="1"/>
  <c r="H370" i="20"/>
  <c r="H371" i="20" s="1"/>
  <c r="H372" i="20" s="1"/>
  <c r="J191" i="6" l="1"/>
  <c r="E512" i="20" l="1"/>
  <c r="F512" i="20" s="1"/>
  <c r="F502" i="20"/>
  <c r="H502" i="20" s="1"/>
  <c r="H501" i="20"/>
  <c r="H496" i="20"/>
  <c r="D497" i="20"/>
  <c r="D496" i="20"/>
  <c r="G455" i="20"/>
  <c r="H507" i="20" l="1"/>
  <c r="H1121" i="15" l="1"/>
  <c r="H1120" i="15"/>
  <c r="H1119" i="15"/>
  <c r="H1118" i="15"/>
  <c r="G1050" i="15"/>
  <c r="E1050" i="15"/>
  <c r="F1050" i="15" s="1"/>
  <c r="E1566" i="15"/>
  <c r="F1566" i="15" s="1"/>
  <c r="G1566" i="15"/>
  <c r="E1567" i="15"/>
  <c r="E1565" i="15"/>
  <c r="F1565" i="15" s="1"/>
  <c r="H1565" i="15" s="1"/>
  <c r="E1624" i="15"/>
  <c r="F1624" i="15" s="1"/>
  <c r="E1623" i="15"/>
  <c r="F1623" i="15" s="1"/>
  <c r="E1622" i="15"/>
  <c r="F1622" i="15" s="1"/>
  <c r="H1622" i="15" s="1"/>
  <c r="H1608" i="15"/>
  <c r="D1609" i="15"/>
  <c r="D1608" i="15"/>
  <c r="H1637" i="15"/>
  <c r="H1636" i="15"/>
  <c r="H1635" i="15"/>
  <c r="H1634" i="15"/>
  <c r="D1552" i="15"/>
  <c r="D1551" i="15"/>
  <c r="G1509" i="15"/>
  <c r="H1649" i="15"/>
  <c r="H1633" i="15"/>
  <c r="H1632" i="15"/>
  <c r="H1631" i="15"/>
  <c r="G1624" i="15"/>
  <c r="G1623" i="15"/>
  <c r="F1614" i="15"/>
  <c r="H1614" i="15" s="1"/>
  <c r="H1591" i="15"/>
  <c r="H1579" i="15"/>
  <c r="H1578" i="15"/>
  <c r="H1577" i="15"/>
  <c r="H1576" i="15"/>
  <c r="H1575" i="15"/>
  <c r="G1567" i="15"/>
  <c r="F1567" i="15"/>
  <c r="F1557" i="15"/>
  <c r="H1557" i="15" s="1"/>
  <c r="H1551" i="15"/>
  <c r="E1509" i="15"/>
  <c r="F1509" i="15" s="1"/>
  <c r="E1508" i="15"/>
  <c r="F1508" i="15" s="1"/>
  <c r="E1507" i="15"/>
  <c r="F1507" i="15" s="1"/>
  <c r="H1507" i="15" s="1"/>
  <c r="H1493" i="15"/>
  <c r="D1493" i="15"/>
  <c r="D1494" i="15"/>
  <c r="H1533" i="15"/>
  <c r="H1534" i="15" s="1"/>
  <c r="G1533" i="15"/>
  <c r="E1533" i="15"/>
  <c r="C1533" i="15"/>
  <c r="H1517" i="15"/>
  <c r="H1528" i="15" s="1"/>
  <c r="G1508" i="15"/>
  <c r="E1451" i="15"/>
  <c r="F1451" i="15" s="1"/>
  <c r="H1451" i="15" s="1"/>
  <c r="E1450" i="15"/>
  <c r="F1450" i="15" s="1"/>
  <c r="H1450" i="15" s="1"/>
  <c r="E1391" i="15"/>
  <c r="E1449" i="15"/>
  <c r="F1449" i="15" s="1"/>
  <c r="H1449" i="15" s="1"/>
  <c r="H1435" i="15"/>
  <c r="D1435" i="15"/>
  <c r="D1436" i="15"/>
  <c r="H1475" i="15"/>
  <c r="H1476" i="15" s="1"/>
  <c r="G1475" i="15"/>
  <c r="E1475" i="15"/>
  <c r="C1475" i="15"/>
  <c r="H1459" i="15"/>
  <c r="H1470" i="15" s="1"/>
  <c r="G1451" i="15"/>
  <c r="G1450" i="15"/>
  <c r="G1393" i="15"/>
  <c r="G1392" i="15"/>
  <c r="H1377" i="15"/>
  <c r="H1401" i="15"/>
  <c r="E1393" i="15"/>
  <c r="F1393" i="15" s="1"/>
  <c r="E1392" i="15"/>
  <c r="F1392" i="15" s="1"/>
  <c r="H1584" i="15" l="1"/>
  <c r="H1050" i="15"/>
  <c r="H1623" i="15"/>
  <c r="H1628" i="15" s="1"/>
  <c r="H1613" i="15" s="1"/>
  <c r="H1619" i="15" s="1"/>
  <c r="H1624" i="15"/>
  <c r="H1566" i="15"/>
  <c r="H1567" i="15"/>
  <c r="H1642" i="15"/>
  <c r="H1509" i="15"/>
  <c r="H1508" i="15"/>
  <c r="H1456" i="15"/>
  <c r="H1440" i="15" s="1"/>
  <c r="H1446" i="15" s="1"/>
  <c r="H1393" i="15"/>
  <c r="H1392" i="15"/>
  <c r="D1378" i="15"/>
  <c r="D1377" i="15"/>
  <c r="J192" i="6"/>
  <c r="J193" i="6" s="1"/>
  <c r="H1514" i="15" l="1"/>
  <c r="H1498" i="15" s="1"/>
  <c r="H1504" i="15" s="1"/>
  <c r="H1651" i="15"/>
  <c r="H1572" i="15"/>
  <c r="H1556" i="15" s="1"/>
  <c r="H1562" i="15" s="1"/>
  <c r="H1592" i="15" s="1"/>
  <c r="H1650" i="15"/>
  <c r="H1536" i="15"/>
  <c r="H1535" i="15"/>
  <c r="H1478" i="15"/>
  <c r="H1477" i="15"/>
  <c r="H1593" i="15" l="1"/>
  <c r="H1595" i="15" s="1"/>
  <c r="H1653" i="15"/>
  <c r="H1652" i="15"/>
  <c r="H1538" i="15"/>
  <c r="H1537" i="15"/>
  <c r="H1480" i="15"/>
  <c r="H1479" i="15"/>
  <c r="H1594" i="15" l="1"/>
  <c r="H1596" i="15" s="1"/>
  <c r="H1597" i="15" s="1"/>
  <c r="H1481" i="15"/>
  <c r="H1482" i="15" s="1"/>
  <c r="H1539" i="15"/>
  <c r="H1540" i="15" s="1"/>
  <c r="I1507" i="15" s="1"/>
  <c r="H1654" i="15"/>
  <c r="H1655" i="15" s="1"/>
  <c r="D1320" i="15" l="1"/>
  <c r="D1319" i="15"/>
  <c r="H1319" i="15"/>
  <c r="D1261" i="15"/>
  <c r="H1261" i="15"/>
  <c r="D1262" i="15"/>
  <c r="G1231" i="15"/>
  <c r="H1231" i="15" s="1"/>
  <c r="G1228" i="15"/>
  <c r="H1228" i="15" s="1"/>
  <c r="E1221" i="15"/>
  <c r="F1221" i="15" s="1"/>
  <c r="E1220" i="15"/>
  <c r="F1220" i="15" s="1"/>
  <c r="E1219" i="15"/>
  <c r="F1219" i="15" s="1"/>
  <c r="H1219" i="15" s="1"/>
  <c r="H1246" i="15"/>
  <c r="H1230" i="15"/>
  <c r="H1229" i="15"/>
  <c r="G1220" i="15"/>
  <c r="G1221" i="15" s="1"/>
  <c r="H1205" i="15"/>
  <c r="D1206" i="15"/>
  <c r="D1205" i="15"/>
  <c r="G1163" i="15"/>
  <c r="E1163" i="15"/>
  <c r="F1163" i="15" s="1"/>
  <c r="H1163" i="15" s="1"/>
  <c r="E1162" i="15"/>
  <c r="F1162" i="15" s="1"/>
  <c r="H1162" i="15" s="1"/>
  <c r="G1171" i="15"/>
  <c r="H1171" i="15" s="1"/>
  <c r="H1180" i="15" s="1"/>
  <c r="I237" i="12"/>
  <c r="H1148" i="15"/>
  <c r="D1148" i="15"/>
  <c r="D1149" i="15"/>
  <c r="H1187" i="15"/>
  <c r="E1108" i="15"/>
  <c r="H1220" i="15" l="1"/>
  <c r="H1239" i="15"/>
  <c r="H1221" i="15"/>
  <c r="H1225" i="15" s="1"/>
  <c r="H1210" i="15" s="1"/>
  <c r="H1216" i="15" s="1"/>
  <c r="H1168" i="15"/>
  <c r="H1153" i="15" s="1"/>
  <c r="H1159" i="15" s="1"/>
  <c r="H1188" i="15" s="1"/>
  <c r="E1107" i="15"/>
  <c r="F1107" i="15" s="1"/>
  <c r="E1106" i="15"/>
  <c r="F1106" i="15" s="1"/>
  <c r="H1106" i="15" s="1"/>
  <c r="H1092" i="15"/>
  <c r="D1093" i="15"/>
  <c r="D1092" i="15"/>
  <c r="H1133" i="15"/>
  <c r="H1117" i="15"/>
  <c r="H1116" i="15"/>
  <c r="H1126" i="15" s="1"/>
  <c r="H1115" i="15"/>
  <c r="G1108" i="15"/>
  <c r="F1108" i="15"/>
  <c r="G1107" i="15"/>
  <c r="F1098" i="15"/>
  <c r="H1098" i="15" s="1"/>
  <c r="E1051" i="15"/>
  <c r="F1051" i="15" s="1"/>
  <c r="E1049" i="15"/>
  <c r="F1049" i="15" s="1"/>
  <c r="H1049" i="15" s="1"/>
  <c r="H1035" i="15"/>
  <c r="D1036" i="15"/>
  <c r="H1075" i="15"/>
  <c r="H1063" i="15"/>
  <c r="H1062" i="15"/>
  <c r="H1061" i="15"/>
  <c r="H1060" i="15"/>
  <c r="H1059" i="15"/>
  <c r="H1068" i="15" s="1"/>
  <c r="G1051" i="15"/>
  <c r="F1041" i="15"/>
  <c r="H1041" i="15" s="1"/>
  <c r="D1035" i="15"/>
  <c r="J117" i="6"/>
  <c r="J116" i="6"/>
  <c r="J118" i="6" s="1"/>
  <c r="E993" i="15"/>
  <c r="F993" i="15" s="1"/>
  <c r="E992" i="15"/>
  <c r="F992" i="15" s="1"/>
  <c r="G992" i="15"/>
  <c r="G993" i="15" s="1"/>
  <c r="H1051" i="15" l="1"/>
  <c r="H1056" i="15" s="1"/>
  <c r="H1040" i="15" s="1"/>
  <c r="H1046" i="15" s="1"/>
  <c r="H1076" i="15" s="1"/>
  <c r="H1247" i="15"/>
  <c r="H1248" i="15"/>
  <c r="H1250" i="15" s="1"/>
  <c r="H1189" i="15"/>
  <c r="H1108" i="15"/>
  <c r="H1107" i="15"/>
  <c r="H992" i="15"/>
  <c r="H993" i="15"/>
  <c r="D979" i="15"/>
  <c r="H979" i="15"/>
  <c r="D980" i="15"/>
  <c r="I228" i="12"/>
  <c r="G944" i="15" s="1"/>
  <c r="G936" i="15"/>
  <c r="G945" i="15"/>
  <c r="H945" i="15" s="1"/>
  <c r="E936" i="15"/>
  <c r="H921" i="15"/>
  <c r="D921" i="15"/>
  <c r="D922" i="15"/>
  <c r="G1169" i="19"/>
  <c r="H1183" i="19"/>
  <c r="G1178" i="19"/>
  <c r="G245" i="15"/>
  <c r="G246" i="15" s="1"/>
  <c r="G240" i="15"/>
  <c r="G239" i="15"/>
  <c r="F305" i="19"/>
  <c r="F188" i="19"/>
  <c r="F187" i="19"/>
  <c r="F129" i="19"/>
  <c r="F128" i="19"/>
  <c r="F239" i="15"/>
  <c r="E78" i="15"/>
  <c r="F78" i="15" s="1"/>
  <c r="G88" i="15"/>
  <c r="I236" i="12"/>
  <c r="G85" i="15" s="1"/>
  <c r="I235" i="12"/>
  <c r="H1121" i="19"/>
  <c r="H1122" i="19"/>
  <c r="D1097" i="19"/>
  <c r="H1065" i="19"/>
  <c r="G1120" i="19"/>
  <c r="G1063" i="19"/>
  <c r="F999" i="19"/>
  <c r="E999" i="19"/>
  <c r="E998" i="19"/>
  <c r="H948" i="19"/>
  <c r="E941" i="19"/>
  <c r="F941" i="19" s="1"/>
  <c r="F12" i="17"/>
  <c r="H1077" i="15" l="1"/>
  <c r="H1079" i="15" s="1"/>
  <c r="H1249" i="15"/>
  <c r="H1251" i="15" s="1"/>
  <c r="H1252" i="15" s="1"/>
  <c r="H1191" i="15"/>
  <c r="H1190" i="15"/>
  <c r="H1112" i="15"/>
  <c r="H1097" i="15" s="1"/>
  <c r="H1103" i="15" s="1"/>
  <c r="H1134" i="15" s="1"/>
  <c r="G250" i="15"/>
  <c r="G247" i="15"/>
  <c r="G248" i="15"/>
  <c r="G249" i="15"/>
  <c r="H1078" i="15" l="1"/>
  <c r="H1080" i="15" s="1"/>
  <c r="H1081" i="15" s="1"/>
  <c r="H1192" i="15"/>
  <c r="H1193" i="15" s="1"/>
  <c r="H1135" i="15"/>
  <c r="H1137" i="15" s="1"/>
  <c r="H892" i="19"/>
  <c r="H592" i="19"/>
  <c r="D593" i="19"/>
  <c r="D535" i="19"/>
  <c r="H618" i="19"/>
  <c r="G616" i="19"/>
  <c r="E608" i="19"/>
  <c r="F608" i="19" s="1"/>
  <c r="G558" i="19"/>
  <c r="G560" i="19"/>
  <c r="H560" i="19" s="1"/>
  <c r="E551" i="19"/>
  <c r="F551" i="19" s="1"/>
  <c r="E550" i="19"/>
  <c r="F550" i="19" s="1"/>
  <c r="E549" i="19"/>
  <c r="F549" i="19" s="1"/>
  <c r="H549" i="19" s="1"/>
  <c r="G550" i="19"/>
  <c r="G551" i="19" s="1"/>
  <c r="E491" i="19"/>
  <c r="F491" i="19" s="1"/>
  <c r="G500" i="19"/>
  <c r="G498" i="19"/>
  <c r="G442" i="19"/>
  <c r="H442" i="19" s="1"/>
  <c r="I234" i="12"/>
  <c r="G441" i="19"/>
  <c r="H441" i="19" s="1"/>
  <c r="G440" i="19"/>
  <c r="I232" i="12"/>
  <c r="I233" i="12"/>
  <c r="G439" i="19"/>
  <c r="H439" i="19" s="1"/>
  <c r="I231" i="12"/>
  <c r="G312" i="19"/>
  <c r="H328" i="19"/>
  <c r="H305" i="19"/>
  <c r="H1136" i="15" l="1"/>
  <c r="H1138" i="15" s="1"/>
  <c r="H1139" i="15" s="1"/>
  <c r="H550" i="19"/>
  <c r="H551" i="19"/>
  <c r="G188" i="19"/>
  <c r="H188" i="19" s="1"/>
  <c r="H187" i="19"/>
  <c r="J12" i="6"/>
  <c r="G129" i="19"/>
  <c r="J140" i="6" l="1"/>
  <c r="J139" i="6"/>
  <c r="F240" i="15"/>
  <c r="H240" i="15" s="1"/>
  <c r="H239" i="15"/>
  <c r="F238" i="15"/>
  <c r="H238" i="15" s="1"/>
  <c r="E248" i="15"/>
  <c r="F248" i="15" s="1"/>
  <c r="E250" i="15"/>
  <c r="F250" i="15" s="1"/>
  <c r="E249" i="15"/>
  <c r="F249" i="15" s="1"/>
  <c r="E247" i="15"/>
  <c r="F247" i="15" s="1"/>
  <c r="H247" i="15" s="1"/>
  <c r="H248" i="15" l="1"/>
  <c r="H250" i="15"/>
  <c r="H249" i="15"/>
  <c r="E454" i="20"/>
  <c r="E455" i="20"/>
  <c r="F455" i="20" s="1"/>
  <c r="H479" i="20"/>
  <c r="H472" i="20"/>
  <c r="F454" i="20" l="1"/>
  <c r="H454" i="20" s="1"/>
  <c r="H455" i="20"/>
  <c r="E511" i="20"/>
  <c r="F511" i="20" s="1"/>
  <c r="E510" i="20"/>
  <c r="F510" i="20" s="1"/>
  <c r="H510" i="20" s="1"/>
  <c r="H535" i="20"/>
  <c r="G511" i="20"/>
  <c r="G512" i="20" s="1"/>
  <c r="H512" i="20" s="1"/>
  <c r="J113" i="6"/>
  <c r="F10" i="19"/>
  <c r="H10" i="19" s="1"/>
  <c r="H593" i="20"/>
  <c r="H575" i="20"/>
  <c r="H460" i="20" l="1"/>
  <c r="H511" i="20"/>
  <c r="H516" i="20" s="1"/>
  <c r="H528" i="20"/>
  <c r="H586" i="20"/>
  <c r="H899" i="15"/>
  <c r="E880" i="15"/>
  <c r="D867" i="15"/>
  <c r="H867" i="15"/>
  <c r="D868" i="15"/>
  <c r="H445" i="20" l="1"/>
  <c r="H451" i="20" s="1"/>
  <c r="H480" i="20" s="1"/>
  <c r="H572" i="20"/>
  <c r="H594" i="20" s="1"/>
  <c r="H536" i="20"/>
  <c r="H537" i="20"/>
  <c r="H538" i="20" s="1"/>
  <c r="D812" i="15"/>
  <c r="H833" i="15"/>
  <c r="J77" i="6"/>
  <c r="J74" i="6"/>
  <c r="E827" i="15"/>
  <c r="F827" i="15" s="1"/>
  <c r="E826" i="15"/>
  <c r="E825" i="15"/>
  <c r="D813" i="15"/>
  <c r="D757" i="15"/>
  <c r="J73" i="6"/>
  <c r="H481" i="20" l="1"/>
  <c r="H483" i="20" s="1"/>
  <c r="H595" i="20"/>
  <c r="H596" i="20" s="1"/>
  <c r="H539" i="20"/>
  <c r="H540" i="20" s="1"/>
  <c r="H541" i="20" s="1"/>
  <c r="E769" i="15"/>
  <c r="F769" i="15" s="1"/>
  <c r="E768" i="15"/>
  <c r="F768" i="15" s="1"/>
  <c r="H768" i="15" s="1"/>
  <c r="H795" i="15"/>
  <c r="H777" i="15"/>
  <c r="H788" i="15" s="1"/>
  <c r="G769" i="15"/>
  <c r="H756" i="15"/>
  <c r="D756" i="15"/>
  <c r="H697" i="15"/>
  <c r="D698" i="15"/>
  <c r="D697" i="15"/>
  <c r="H639" i="15"/>
  <c r="D639" i="15"/>
  <c r="D640" i="15"/>
  <c r="H582" i="15"/>
  <c r="D583" i="15"/>
  <c r="D582" i="15"/>
  <c r="H525" i="15"/>
  <c r="D526" i="15"/>
  <c r="D525" i="15"/>
  <c r="E482" i="15"/>
  <c r="F482" i="15" s="1"/>
  <c r="E481" i="15"/>
  <c r="F481" i="15" s="1"/>
  <c r="H481" i="15" s="1"/>
  <c r="H508" i="15"/>
  <c r="H494" i="15"/>
  <c r="H493" i="15"/>
  <c r="H492" i="15"/>
  <c r="H491" i="15"/>
  <c r="H490" i="15"/>
  <c r="G482" i="15"/>
  <c r="D470" i="15"/>
  <c r="H469" i="15"/>
  <c r="D469" i="15"/>
  <c r="I229" i="12"/>
  <c r="G432" i="15"/>
  <c r="G435" i="15"/>
  <c r="H482" i="20" l="1"/>
  <c r="H484" i="20" s="1"/>
  <c r="H485" i="20" s="1"/>
  <c r="H597" i="20"/>
  <c r="H598" i="20" s="1"/>
  <c r="H599" i="20" s="1"/>
  <c r="H501" i="15"/>
  <c r="H769" i="15"/>
  <c r="H774" i="15" s="1"/>
  <c r="H761" i="15" s="1"/>
  <c r="H765" i="15" s="1"/>
  <c r="H796" i="15" s="1"/>
  <c r="H482" i="15"/>
  <c r="H487" i="15" s="1"/>
  <c r="H474" i="15" s="1"/>
  <c r="H478" i="15" s="1"/>
  <c r="H435" i="15"/>
  <c r="I230" i="12"/>
  <c r="H509" i="15" l="1"/>
  <c r="H797" i="15"/>
  <c r="H798" i="15" s="1"/>
  <c r="H510" i="15"/>
  <c r="H511" i="15" s="1"/>
  <c r="E425" i="15"/>
  <c r="F425" i="15" s="1"/>
  <c r="E424" i="15"/>
  <c r="F424" i="15" s="1"/>
  <c r="E423" i="15"/>
  <c r="F423" i="15" s="1"/>
  <c r="H423" i="15" s="1"/>
  <c r="H410" i="15"/>
  <c r="D411" i="15"/>
  <c r="D410" i="15"/>
  <c r="H452" i="15"/>
  <c r="G451" i="15"/>
  <c r="E451" i="15"/>
  <c r="C451" i="15"/>
  <c r="G450" i="15"/>
  <c r="E450" i="15"/>
  <c r="C450" i="15"/>
  <c r="C445" i="15"/>
  <c r="C444" i="15"/>
  <c r="C443" i="15"/>
  <c r="C442" i="15"/>
  <c r="C441" i="15"/>
  <c r="H432" i="15"/>
  <c r="H446" i="15" s="1"/>
  <c r="G424" i="15"/>
  <c r="G425" i="15" s="1"/>
  <c r="G373" i="15"/>
  <c r="H373" i="15" s="1"/>
  <c r="H387" i="15" s="1"/>
  <c r="E366" i="15"/>
  <c r="F366" i="15" s="1"/>
  <c r="E365" i="15"/>
  <c r="F365" i="15" s="1"/>
  <c r="E364" i="15"/>
  <c r="F364" i="15" s="1"/>
  <c r="H364" i="15" s="1"/>
  <c r="H351" i="15"/>
  <c r="D352" i="15"/>
  <c r="D351" i="15"/>
  <c r="E305" i="15"/>
  <c r="H393" i="15"/>
  <c r="G392" i="15"/>
  <c r="E392" i="15"/>
  <c r="C392" i="15"/>
  <c r="G391" i="15"/>
  <c r="E391" i="15"/>
  <c r="C391" i="15"/>
  <c r="C386" i="15"/>
  <c r="C385" i="15"/>
  <c r="C384" i="15"/>
  <c r="C383" i="15"/>
  <c r="C382" i="15"/>
  <c r="G365" i="15"/>
  <c r="G366" i="15" s="1"/>
  <c r="D293" i="15"/>
  <c r="G314" i="15"/>
  <c r="E306" i="15"/>
  <c r="I226" i="12"/>
  <c r="H292" i="15"/>
  <c r="D292" i="15"/>
  <c r="E246" i="15"/>
  <c r="F246" i="15" s="1"/>
  <c r="H246" i="15" s="1"/>
  <c r="E245" i="15"/>
  <c r="F245" i="15" s="1"/>
  <c r="H245" i="15" s="1"/>
  <c r="H255" i="15"/>
  <c r="H232" i="15"/>
  <c r="D233" i="15"/>
  <c r="D232" i="15"/>
  <c r="D177" i="15"/>
  <c r="E189" i="15"/>
  <c r="F189" i="15" s="1"/>
  <c r="E188" i="15"/>
  <c r="F188" i="15" s="1"/>
  <c r="H188" i="15" s="1"/>
  <c r="H176" i="15"/>
  <c r="D176" i="15"/>
  <c r="H215" i="15"/>
  <c r="H197" i="15"/>
  <c r="H208" i="15" s="1"/>
  <c r="G189" i="15"/>
  <c r="E133" i="15"/>
  <c r="F133" i="15" s="1"/>
  <c r="E132" i="15"/>
  <c r="F132" i="15" s="1"/>
  <c r="H132" i="15" s="1"/>
  <c r="H120" i="15"/>
  <c r="D120" i="15"/>
  <c r="D121" i="15"/>
  <c r="H159" i="15"/>
  <c r="H141" i="15"/>
  <c r="H152" i="15" s="1"/>
  <c r="G133" i="15"/>
  <c r="E77" i="15"/>
  <c r="F77" i="15" s="1"/>
  <c r="H103" i="15"/>
  <c r="H88" i="15"/>
  <c r="H87" i="15"/>
  <c r="H86" i="15"/>
  <c r="H85" i="15"/>
  <c r="G77" i="15"/>
  <c r="G78" i="15" s="1"/>
  <c r="H78" i="15" s="1"/>
  <c r="D63" i="15"/>
  <c r="H62" i="15"/>
  <c r="D62" i="15"/>
  <c r="H42" i="15"/>
  <c r="H45" i="15" s="1"/>
  <c r="E19" i="15"/>
  <c r="F19" i="15" s="1"/>
  <c r="E18" i="15"/>
  <c r="F18" i="15" s="1"/>
  <c r="H18" i="15" s="1"/>
  <c r="H4" i="15"/>
  <c r="D5" i="15"/>
  <c r="D4" i="15"/>
  <c r="G44" i="15"/>
  <c r="E44" i="15"/>
  <c r="C44" i="15"/>
  <c r="H39" i="15"/>
  <c r="G38" i="15"/>
  <c r="E38" i="15"/>
  <c r="C38" i="15"/>
  <c r="G37" i="15"/>
  <c r="E37" i="15"/>
  <c r="C37" i="15"/>
  <c r="G36" i="15"/>
  <c r="E36" i="15"/>
  <c r="C36" i="15"/>
  <c r="G35" i="15"/>
  <c r="E35" i="15"/>
  <c r="C35" i="15"/>
  <c r="G34" i="15"/>
  <c r="E34" i="15"/>
  <c r="C34" i="15"/>
  <c r="G33" i="15"/>
  <c r="E33" i="15"/>
  <c r="C33" i="15"/>
  <c r="G19" i="15"/>
  <c r="H1251" i="19"/>
  <c r="H1252" i="19" s="1"/>
  <c r="G1251" i="19"/>
  <c r="E1251" i="19"/>
  <c r="C1251" i="19"/>
  <c r="H1235" i="19"/>
  <c r="G1226" i="19"/>
  <c r="E1226" i="19"/>
  <c r="F1226" i="19" s="1"/>
  <c r="E1225" i="19"/>
  <c r="F1225" i="19" s="1"/>
  <c r="H1225" i="19" s="1"/>
  <c r="D1212" i="19"/>
  <c r="H1211" i="19"/>
  <c r="D1211" i="19"/>
  <c r="H1194" i="19"/>
  <c r="G1193" i="19"/>
  <c r="E1193" i="19"/>
  <c r="C1193" i="19"/>
  <c r="G1187" i="19"/>
  <c r="E1187" i="19"/>
  <c r="C1187" i="19"/>
  <c r="G1186" i="19"/>
  <c r="E1186" i="19"/>
  <c r="C1186" i="19"/>
  <c r="G1185" i="19"/>
  <c r="E1185" i="19"/>
  <c r="C1185" i="19"/>
  <c r="G1184" i="19"/>
  <c r="E1184" i="19"/>
  <c r="C1184" i="19"/>
  <c r="H1182" i="19"/>
  <c r="H1181" i="19"/>
  <c r="H1180" i="19"/>
  <c r="H1179" i="19"/>
  <c r="H1178" i="19"/>
  <c r="E1169" i="19"/>
  <c r="F1169" i="19" s="1"/>
  <c r="E1168" i="19"/>
  <c r="F1168" i="19" s="1"/>
  <c r="H1168" i="19" s="1"/>
  <c r="D1155" i="19"/>
  <c r="H1154" i="19"/>
  <c r="H1209" i="19" s="1"/>
  <c r="D1154" i="19"/>
  <c r="H1137" i="19"/>
  <c r="H1120" i="19"/>
  <c r="H1119" i="19"/>
  <c r="E1111" i="19"/>
  <c r="F1111" i="19" s="1"/>
  <c r="G1110" i="19"/>
  <c r="G1111" i="19" s="1"/>
  <c r="E1110" i="19"/>
  <c r="F1110" i="19" s="1"/>
  <c r="E1109" i="19"/>
  <c r="F1109" i="19" s="1"/>
  <c r="H1109" i="19" s="1"/>
  <c r="H1096" i="19"/>
  <c r="D1096" i="19"/>
  <c r="H1079" i="19"/>
  <c r="H1064" i="19"/>
  <c r="H1063" i="19"/>
  <c r="H1062" i="19"/>
  <c r="E1055" i="19"/>
  <c r="F1055" i="19" s="1"/>
  <c r="G1054" i="19"/>
  <c r="G1055" i="19" s="1"/>
  <c r="E1054" i="19"/>
  <c r="F1054" i="19" s="1"/>
  <c r="E1053" i="19"/>
  <c r="F1053" i="19" s="1"/>
  <c r="H1053" i="19" s="1"/>
  <c r="D1041" i="19"/>
  <c r="H1040" i="19"/>
  <c r="D1040" i="19"/>
  <c r="H1023" i="19"/>
  <c r="G1022" i="19"/>
  <c r="E1022" i="19"/>
  <c r="C1022" i="19"/>
  <c r="E1016" i="19"/>
  <c r="H1007" i="19"/>
  <c r="H1006" i="19"/>
  <c r="G998" i="19"/>
  <c r="G999" i="19" s="1"/>
  <c r="H999" i="19" s="1"/>
  <c r="F998" i="19"/>
  <c r="E997" i="19"/>
  <c r="F997" i="19" s="1"/>
  <c r="H997" i="19" s="1"/>
  <c r="D984" i="19"/>
  <c r="H983" i="19"/>
  <c r="D983" i="19"/>
  <c r="H966" i="19"/>
  <c r="H959" i="19"/>
  <c r="G940" i="19"/>
  <c r="G941" i="19" s="1"/>
  <c r="H941" i="19" s="1"/>
  <c r="E940" i="19"/>
  <c r="F940" i="19" s="1"/>
  <c r="E939" i="19"/>
  <c r="F939" i="19" s="1"/>
  <c r="H939" i="19" s="1"/>
  <c r="D928" i="19"/>
  <c r="H927" i="19"/>
  <c r="D927" i="19"/>
  <c r="G981" i="19"/>
  <c r="H910" i="19"/>
  <c r="H903" i="19"/>
  <c r="G884" i="19"/>
  <c r="E884" i="19"/>
  <c r="F884" i="19" s="1"/>
  <c r="D872" i="19"/>
  <c r="H871" i="19"/>
  <c r="D871" i="19"/>
  <c r="H854" i="19"/>
  <c r="H840" i="19"/>
  <c r="H839" i="19"/>
  <c r="H838" i="19"/>
  <c r="H837" i="19"/>
  <c r="H836" i="19"/>
  <c r="G828" i="19"/>
  <c r="E828" i="19"/>
  <c r="F828" i="19" s="1"/>
  <c r="D816" i="19"/>
  <c r="H815" i="19"/>
  <c r="D815" i="19"/>
  <c r="H798" i="19"/>
  <c r="H782" i="19"/>
  <c r="H781" i="19"/>
  <c r="H780" i="19"/>
  <c r="G772" i="19"/>
  <c r="E772" i="19"/>
  <c r="F772" i="19" s="1"/>
  <c r="E771" i="19"/>
  <c r="F771" i="19" s="1"/>
  <c r="H771" i="19" s="1"/>
  <c r="D758" i="19"/>
  <c r="H757" i="19"/>
  <c r="D757" i="19"/>
  <c r="H740" i="19"/>
  <c r="H726" i="19"/>
  <c r="H725" i="19"/>
  <c r="H724" i="19"/>
  <c r="G716" i="19"/>
  <c r="E716" i="19"/>
  <c r="F716" i="19" s="1"/>
  <c r="D704" i="19"/>
  <c r="H703" i="19"/>
  <c r="D703" i="19"/>
  <c r="G755" i="19"/>
  <c r="H686" i="19"/>
  <c r="G685" i="19"/>
  <c r="E685" i="19"/>
  <c r="C685" i="19"/>
  <c r="G684" i="19"/>
  <c r="E684" i="19"/>
  <c r="C684" i="19"/>
  <c r="H680" i="19"/>
  <c r="G679" i="19"/>
  <c r="E679" i="19"/>
  <c r="C679" i="19"/>
  <c r="G678" i="19"/>
  <c r="E678" i="19"/>
  <c r="C678" i="19"/>
  <c r="G677" i="19"/>
  <c r="E677" i="19"/>
  <c r="C677" i="19"/>
  <c r="G676" i="19"/>
  <c r="E676" i="19"/>
  <c r="C676" i="19"/>
  <c r="G675" i="19"/>
  <c r="E675" i="19"/>
  <c r="C675" i="19"/>
  <c r="G674" i="19"/>
  <c r="E674" i="19"/>
  <c r="C674" i="19"/>
  <c r="G673" i="19"/>
  <c r="E673" i="19"/>
  <c r="C673" i="19"/>
  <c r="G662" i="19"/>
  <c r="E662" i="19"/>
  <c r="F662" i="19" s="1"/>
  <c r="E661" i="19"/>
  <c r="F661" i="19" s="1"/>
  <c r="H661" i="19" s="1"/>
  <c r="H648" i="19"/>
  <c r="D648" i="19"/>
  <c r="H632" i="19"/>
  <c r="G631" i="19"/>
  <c r="E631" i="19"/>
  <c r="C631" i="19"/>
  <c r="G622" i="19"/>
  <c r="E622" i="19"/>
  <c r="C622" i="19"/>
  <c r="G621" i="19"/>
  <c r="E621" i="19"/>
  <c r="C621" i="19"/>
  <c r="H617" i="19"/>
  <c r="H616" i="19"/>
  <c r="G607" i="19"/>
  <c r="G608" i="19" s="1"/>
  <c r="H608" i="19" s="1"/>
  <c r="E607" i="19"/>
  <c r="F607" i="19" s="1"/>
  <c r="D592" i="19"/>
  <c r="C591" i="19"/>
  <c r="H575" i="19"/>
  <c r="G574" i="19"/>
  <c r="E574" i="19"/>
  <c r="C574" i="19"/>
  <c r="H559" i="19"/>
  <c r="H558" i="19"/>
  <c r="D536" i="19"/>
  <c r="H535" i="19"/>
  <c r="G590" i="19"/>
  <c r="H518" i="19"/>
  <c r="G517" i="19"/>
  <c r="E517" i="19"/>
  <c r="C517" i="19"/>
  <c r="G516" i="19"/>
  <c r="E516" i="19"/>
  <c r="C516" i="19"/>
  <c r="C511" i="19"/>
  <c r="C510" i="19"/>
  <c r="C509" i="19"/>
  <c r="C508" i="19"/>
  <c r="C507" i="19"/>
  <c r="H500" i="19"/>
  <c r="H499" i="19"/>
  <c r="H498" i="19"/>
  <c r="G490" i="19"/>
  <c r="G491" i="19" s="1"/>
  <c r="H491" i="19" s="1"/>
  <c r="E490" i="19"/>
  <c r="F490" i="19" s="1"/>
  <c r="E489" i="19"/>
  <c r="F489" i="19" s="1"/>
  <c r="H489" i="19" s="1"/>
  <c r="D477" i="19"/>
  <c r="H476" i="19"/>
  <c r="D476" i="19"/>
  <c r="H459" i="19"/>
  <c r="G458" i="19"/>
  <c r="E458" i="19"/>
  <c r="C458" i="19"/>
  <c r="G457" i="19"/>
  <c r="E457" i="19"/>
  <c r="C457" i="19"/>
  <c r="C452" i="19"/>
  <c r="C451" i="19"/>
  <c r="C450" i="19"/>
  <c r="C449" i="19"/>
  <c r="C448" i="19"/>
  <c r="H440" i="19"/>
  <c r="E432" i="19"/>
  <c r="F432" i="19" s="1"/>
  <c r="G431" i="19"/>
  <c r="G432" i="19" s="1"/>
  <c r="E431" i="19"/>
  <c r="F431" i="19" s="1"/>
  <c r="E430" i="19"/>
  <c r="F430" i="19" s="1"/>
  <c r="H430" i="19" s="1"/>
  <c r="D418" i="19"/>
  <c r="H417" i="19"/>
  <c r="D417" i="19"/>
  <c r="H400" i="19"/>
  <c r="G399" i="19"/>
  <c r="E399" i="19"/>
  <c r="C399" i="19"/>
  <c r="G398" i="19"/>
  <c r="E398" i="19"/>
  <c r="C398" i="19"/>
  <c r="C393" i="19"/>
  <c r="C392" i="19"/>
  <c r="C391" i="19"/>
  <c r="C390" i="19"/>
  <c r="C389" i="19"/>
  <c r="G381" i="19"/>
  <c r="H381" i="19" s="1"/>
  <c r="G380" i="19"/>
  <c r="H380" i="19" s="1"/>
  <c r="E373" i="19"/>
  <c r="F373" i="19" s="1"/>
  <c r="G372" i="19"/>
  <c r="G373" i="19" s="1"/>
  <c r="E372" i="19"/>
  <c r="F372" i="19" s="1"/>
  <c r="E371" i="19"/>
  <c r="F371" i="19" s="1"/>
  <c r="H371" i="19" s="1"/>
  <c r="D359" i="19"/>
  <c r="H358" i="19"/>
  <c r="D358" i="19"/>
  <c r="H341" i="19"/>
  <c r="G340" i="19"/>
  <c r="E340" i="19"/>
  <c r="C340" i="19"/>
  <c r="G339" i="19"/>
  <c r="E339" i="19"/>
  <c r="C339" i="19"/>
  <c r="C334" i="19"/>
  <c r="C333" i="19"/>
  <c r="C332" i="19"/>
  <c r="C331" i="19"/>
  <c r="C330" i="19"/>
  <c r="G327" i="19"/>
  <c r="H327" i="19" s="1"/>
  <c r="G323" i="19"/>
  <c r="H323" i="19" s="1"/>
  <c r="G322" i="19"/>
  <c r="H322" i="19" s="1"/>
  <c r="G321" i="19"/>
  <c r="H321" i="19" s="1"/>
  <c r="E315" i="19"/>
  <c r="F315" i="19" s="1"/>
  <c r="E314" i="19"/>
  <c r="F314" i="19" s="1"/>
  <c r="E313" i="19"/>
  <c r="F313" i="19" s="1"/>
  <c r="G313" i="19"/>
  <c r="G314" i="19" s="1"/>
  <c r="G315" i="19" s="1"/>
  <c r="E312" i="19"/>
  <c r="F312" i="19" s="1"/>
  <c r="H312" i="19" s="1"/>
  <c r="D300" i="19"/>
  <c r="H299" i="19"/>
  <c r="D299" i="19"/>
  <c r="H282" i="19"/>
  <c r="G281" i="19"/>
  <c r="E281" i="19"/>
  <c r="C281" i="19"/>
  <c r="G280" i="19"/>
  <c r="E280" i="19"/>
  <c r="C280" i="19"/>
  <c r="C275" i="19"/>
  <c r="C274" i="19"/>
  <c r="C273" i="19"/>
  <c r="C272" i="19"/>
  <c r="E265" i="19"/>
  <c r="C265" i="19"/>
  <c r="G264" i="19"/>
  <c r="H264" i="19" s="1"/>
  <c r="E264" i="19"/>
  <c r="C264" i="19"/>
  <c r="G263" i="19"/>
  <c r="H263" i="19" s="1"/>
  <c r="E263" i="19"/>
  <c r="C263" i="19"/>
  <c r="E255" i="19"/>
  <c r="F255" i="19" s="1"/>
  <c r="G254" i="19"/>
  <c r="G255" i="19" s="1"/>
  <c r="E254" i="19"/>
  <c r="F254" i="19" s="1"/>
  <c r="E253" i="19"/>
  <c r="F253" i="19" s="1"/>
  <c r="H253" i="19" s="1"/>
  <c r="D241" i="19"/>
  <c r="H240" i="19"/>
  <c r="D240" i="19"/>
  <c r="H223" i="19"/>
  <c r="G222" i="19"/>
  <c r="E222" i="19"/>
  <c r="C222" i="19"/>
  <c r="G221" i="19"/>
  <c r="E221" i="19"/>
  <c r="C221" i="19"/>
  <c r="C216" i="19"/>
  <c r="C215" i="19"/>
  <c r="C214" i="19"/>
  <c r="C213" i="19"/>
  <c r="G205" i="19"/>
  <c r="H205" i="19" s="1"/>
  <c r="G204" i="19"/>
  <c r="H204" i="19" s="1"/>
  <c r="G203" i="19"/>
  <c r="H203" i="19" s="1"/>
  <c r="E197" i="19"/>
  <c r="F197" i="19" s="1"/>
  <c r="E196" i="19"/>
  <c r="F196" i="19" s="1"/>
  <c r="E195" i="19"/>
  <c r="F195" i="19" s="1"/>
  <c r="G194" i="19"/>
  <c r="G195" i="19" s="1"/>
  <c r="G196" i="19" s="1"/>
  <c r="G197" i="19" s="1"/>
  <c r="E194" i="19"/>
  <c r="F194" i="19" s="1"/>
  <c r="D182" i="19"/>
  <c r="H181" i="19"/>
  <c r="D181" i="19"/>
  <c r="H164" i="19"/>
  <c r="G163" i="19"/>
  <c r="E163" i="19"/>
  <c r="C163" i="19"/>
  <c r="G162" i="19"/>
  <c r="E162" i="19"/>
  <c r="C162" i="19"/>
  <c r="C157" i="19"/>
  <c r="C156" i="19"/>
  <c r="C155" i="19"/>
  <c r="C154" i="19"/>
  <c r="C153" i="19"/>
  <c r="G150" i="19"/>
  <c r="H150" i="19" s="1"/>
  <c r="G146" i="19"/>
  <c r="H146" i="19" s="1"/>
  <c r="G145" i="19"/>
  <c r="H145" i="19" s="1"/>
  <c r="G144" i="19"/>
  <c r="H144" i="19" s="1"/>
  <c r="E138" i="19"/>
  <c r="F138" i="19" s="1"/>
  <c r="E137" i="19"/>
  <c r="F137" i="19" s="1"/>
  <c r="E136" i="19"/>
  <c r="F136" i="19" s="1"/>
  <c r="G135" i="19"/>
  <c r="G136" i="19" s="1"/>
  <c r="G137" i="19" s="1"/>
  <c r="G138" i="19" s="1"/>
  <c r="E135" i="19"/>
  <c r="F135" i="19" s="1"/>
  <c r="H129" i="19"/>
  <c r="H128" i="19"/>
  <c r="D123" i="19"/>
  <c r="H122" i="19"/>
  <c r="D122" i="19"/>
  <c r="H105" i="19"/>
  <c r="G104" i="19"/>
  <c r="E104" i="19"/>
  <c r="C104" i="19"/>
  <c r="G103" i="19"/>
  <c r="E103" i="19"/>
  <c r="C103" i="19"/>
  <c r="C98" i="19"/>
  <c r="C97" i="19"/>
  <c r="C96" i="19"/>
  <c r="C95" i="19"/>
  <c r="C94" i="19"/>
  <c r="H85" i="19"/>
  <c r="E78" i="19"/>
  <c r="F78" i="19" s="1"/>
  <c r="G77" i="19"/>
  <c r="G78" i="19" s="1"/>
  <c r="E77" i="19"/>
  <c r="F77" i="19" s="1"/>
  <c r="E76" i="19"/>
  <c r="F76" i="19" s="1"/>
  <c r="H76" i="19" s="1"/>
  <c r="D64" i="19"/>
  <c r="H63" i="19"/>
  <c r="D63" i="19"/>
  <c r="H46" i="19"/>
  <c r="G45" i="19"/>
  <c r="E45" i="19"/>
  <c r="C45" i="19"/>
  <c r="G44" i="19"/>
  <c r="E44" i="19"/>
  <c r="C44" i="19"/>
  <c r="H40" i="19"/>
  <c r="C39" i="19"/>
  <c r="C38" i="19"/>
  <c r="C37" i="19"/>
  <c r="C36" i="19"/>
  <c r="C35" i="19"/>
  <c r="E19" i="19"/>
  <c r="F19" i="19" s="1"/>
  <c r="E18" i="19"/>
  <c r="F18" i="19" s="1"/>
  <c r="G17" i="19"/>
  <c r="G18" i="19" s="1"/>
  <c r="G19" i="19" s="1"/>
  <c r="E17" i="19"/>
  <c r="F17" i="19" s="1"/>
  <c r="H4" i="19"/>
  <c r="D4" i="19"/>
  <c r="F1391" i="15"/>
  <c r="H1391" i="15" s="1"/>
  <c r="H1417" i="15"/>
  <c r="H1418" i="15" s="1"/>
  <c r="G1417" i="15"/>
  <c r="E1417" i="15"/>
  <c r="C1417" i="15"/>
  <c r="E1334" i="15"/>
  <c r="F1334" i="15" s="1"/>
  <c r="E1333" i="15"/>
  <c r="F1333" i="15" s="1"/>
  <c r="H1333" i="15" s="1"/>
  <c r="H1360" i="15"/>
  <c r="G1359" i="15"/>
  <c r="E1359" i="15"/>
  <c r="C1359" i="15"/>
  <c r="G1353" i="15"/>
  <c r="E1353" i="15"/>
  <c r="C1353" i="15"/>
  <c r="G1352" i="15"/>
  <c r="E1352" i="15"/>
  <c r="C1352" i="15"/>
  <c r="H1343" i="15"/>
  <c r="G1334" i="15"/>
  <c r="E1276" i="15"/>
  <c r="F1276" i="15" s="1"/>
  <c r="E1275" i="15"/>
  <c r="F1275" i="15" s="1"/>
  <c r="E1274" i="15"/>
  <c r="F1274" i="15" s="1"/>
  <c r="H1274" i="15" s="1"/>
  <c r="H1302" i="15"/>
  <c r="H1284" i="15"/>
  <c r="G1275" i="15"/>
  <c r="G1276" i="15" s="1"/>
  <c r="H189" i="15" l="1"/>
  <c r="H732" i="19"/>
  <c r="H372" i="19"/>
  <c r="H662" i="19"/>
  <c r="H666" i="19" s="1"/>
  <c r="H653" i="19" s="1"/>
  <c r="H658" i="19" s="1"/>
  <c r="H688" i="19" s="1"/>
  <c r="H1130" i="19"/>
  <c r="H1169" i="19"/>
  <c r="H1175" i="19" s="1"/>
  <c r="H1159" i="19" s="1"/>
  <c r="H1165" i="19" s="1"/>
  <c r="H1017" i="19"/>
  <c r="H623" i="19"/>
  <c r="H828" i="19"/>
  <c r="H1188" i="19"/>
  <c r="H1073" i="19"/>
  <c r="H1246" i="19"/>
  <c r="H791" i="19"/>
  <c r="H77" i="19"/>
  <c r="H998" i="19"/>
  <c r="H1003" i="19" s="1"/>
  <c r="H988" i="19" s="1"/>
  <c r="H994" i="19" s="1"/>
  <c r="H1226" i="19"/>
  <c r="H1232" i="19" s="1"/>
  <c r="H1216" i="19" s="1"/>
  <c r="H1222" i="19" s="1"/>
  <c r="H847" i="19"/>
  <c r="H569" i="19"/>
  <c r="H772" i="19"/>
  <c r="H777" i="19" s="1"/>
  <c r="H762" i="19" s="1"/>
  <c r="H768" i="19" s="1"/>
  <c r="H884" i="19"/>
  <c r="H1055" i="19"/>
  <c r="H1110" i="19"/>
  <c r="H255" i="19"/>
  <c r="H716" i="19"/>
  <c r="H940" i="19"/>
  <c r="H945" i="19" s="1"/>
  <c r="H932" i="19" s="1"/>
  <c r="H936" i="19" s="1"/>
  <c r="H967" i="19" s="1"/>
  <c r="H1054" i="19"/>
  <c r="H1111" i="19"/>
  <c r="H607" i="19"/>
  <c r="H490" i="19"/>
  <c r="H495" i="19" s="1"/>
  <c r="H481" i="19" s="1"/>
  <c r="H486" i="19" s="1"/>
  <c r="H512" i="19"/>
  <c r="H431" i="19"/>
  <c r="H432" i="19"/>
  <c r="H453" i="19"/>
  <c r="H373" i="19"/>
  <c r="H313" i="19"/>
  <c r="H254" i="19"/>
  <c r="H195" i="19"/>
  <c r="H196" i="19"/>
  <c r="H194" i="19"/>
  <c r="H197" i="19"/>
  <c r="H135" i="19"/>
  <c r="H137" i="19"/>
  <c r="H136" i="19"/>
  <c r="H78" i="19"/>
  <c r="H17" i="19"/>
  <c r="H18" i="19"/>
  <c r="H799" i="15"/>
  <c r="H800" i="15" s="1"/>
  <c r="H801" i="15" s="1"/>
  <c r="H366" i="15"/>
  <c r="H365" i="15"/>
  <c r="H77" i="15"/>
  <c r="H512" i="15"/>
  <c r="H513" i="15" s="1"/>
  <c r="H514" i="15" s="1"/>
  <c r="H424" i="15"/>
  <c r="H425" i="15"/>
  <c r="E606" i="19"/>
  <c r="F606" i="19" s="1"/>
  <c r="H606" i="19" s="1"/>
  <c r="H555" i="19"/>
  <c r="E883" i="19"/>
  <c r="F883" i="19" s="1"/>
  <c r="H883" i="19" s="1"/>
  <c r="E715" i="19"/>
  <c r="F715" i="19" s="1"/>
  <c r="H715" i="19" s="1"/>
  <c r="E827" i="19"/>
  <c r="F827" i="19" s="1"/>
  <c r="H827" i="19" s="1"/>
  <c r="E76" i="15"/>
  <c r="F76" i="15" s="1"/>
  <c r="H76" i="15" s="1"/>
  <c r="H194" i="15"/>
  <c r="H181" i="15" s="1"/>
  <c r="H185" i="15" s="1"/>
  <c r="H216" i="15" s="1"/>
  <c r="H133" i="15"/>
  <c r="H138" i="15" s="1"/>
  <c r="H125" i="15" s="1"/>
  <c r="H129" i="15" s="1"/>
  <c r="H160" i="15" s="1"/>
  <c r="H1398" i="15"/>
  <c r="H1382" i="15" s="1"/>
  <c r="H1388" i="15" s="1"/>
  <c r="H96" i="15"/>
  <c r="H1295" i="15"/>
  <c r="H1354" i="15"/>
  <c r="H1275" i="15"/>
  <c r="H1334" i="15"/>
  <c r="H1340" i="15" s="1"/>
  <c r="H1324" i="15" s="1"/>
  <c r="H1330" i="15" s="1"/>
  <c r="H1412" i="15"/>
  <c r="H19" i="15"/>
  <c r="H25" i="15" s="1"/>
  <c r="H9" i="15" s="1"/>
  <c r="H15" i="15" s="1"/>
  <c r="H46" i="15" s="1"/>
  <c r="H19" i="19"/>
  <c r="H314" i="19"/>
  <c r="H315" i="19"/>
  <c r="H138" i="19"/>
  <c r="H1276" i="15"/>
  <c r="H370" i="15" l="1"/>
  <c r="H356" i="15" s="1"/>
  <c r="H361" i="15" s="1"/>
  <c r="H395" i="15" s="1"/>
  <c r="H397" i="15" s="1"/>
  <c r="H377" i="19"/>
  <c r="H363" i="19" s="1"/>
  <c r="H368" i="19" s="1"/>
  <c r="H1195" i="19"/>
  <c r="H833" i="19"/>
  <c r="H799" i="19"/>
  <c r="H1116" i="19"/>
  <c r="H1101" i="19" s="1"/>
  <c r="H1106" i="19" s="1"/>
  <c r="H1138" i="19" s="1"/>
  <c r="H1059" i="19"/>
  <c r="H1045" i="19" s="1"/>
  <c r="H1050" i="19" s="1"/>
  <c r="H1080" i="19" s="1"/>
  <c r="H889" i="19"/>
  <c r="H876" i="19" s="1"/>
  <c r="H880" i="19" s="1"/>
  <c r="H911" i="19" s="1"/>
  <c r="H687" i="19"/>
  <c r="H259" i="19"/>
  <c r="H245" i="19" s="1"/>
  <c r="H250" i="19" s="1"/>
  <c r="H721" i="19"/>
  <c r="H708" i="19" s="1"/>
  <c r="H712" i="19" s="1"/>
  <c r="H1196" i="19"/>
  <c r="H1198" i="19" s="1"/>
  <c r="H800" i="19"/>
  <c r="H801" i="19" s="1"/>
  <c r="H82" i="19"/>
  <c r="H68" i="19" s="1"/>
  <c r="H73" i="19" s="1"/>
  <c r="H436" i="19"/>
  <c r="H422" i="19" s="1"/>
  <c r="H427" i="19" s="1"/>
  <c r="H460" i="19" s="1"/>
  <c r="H200" i="19"/>
  <c r="H186" i="19" s="1"/>
  <c r="H191" i="19" s="1"/>
  <c r="H613" i="19"/>
  <c r="H597" i="19" s="1"/>
  <c r="H603" i="19" s="1"/>
  <c r="H633" i="19" s="1"/>
  <c r="H519" i="19"/>
  <c r="H520" i="19"/>
  <c r="H522" i="19" s="1"/>
  <c r="H318" i="19"/>
  <c r="H304" i="19" s="1"/>
  <c r="H309" i="19" s="1"/>
  <c r="H141" i="19"/>
  <c r="H127" i="19" s="1"/>
  <c r="H132" i="19" s="1"/>
  <c r="H23" i="19"/>
  <c r="H9" i="19" s="1"/>
  <c r="H14" i="19" s="1"/>
  <c r="H48" i="19" s="1"/>
  <c r="H1419" i="15"/>
  <c r="H1281" i="15"/>
  <c r="H1266" i="15" s="1"/>
  <c r="H1271" i="15" s="1"/>
  <c r="H1303" i="15" s="1"/>
  <c r="H429" i="15"/>
  <c r="H415" i="15" s="1"/>
  <c r="H420" i="15" s="1"/>
  <c r="H453" i="15" s="1"/>
  <c r="H820" i="19"/>
  <c r="H824" i="19" s="1"/>
  <c r="H855" i="19" s="1"/>
  <c r="H540" i="19"/>
  <c r="H546" i="19" s="1"/>
  <c r="H576" i="19" s="1"/>
  <c r="H82" i="15"/>
  <c r="H67" i="15" s="1"/>
  <c r="H73" i="15" s="1"/>
  <c r="H104" i="15" s="1"/>
  <c r="H217" i="15"/>
  <c r="H218" i="15" s="1"/>
  <c r="H161" i="15"/>
  <c r="H163" i="15" s="1"/>
  <c r="H1362" i="15"/>
  <c r="H1363" i="15" s="1"/>
  <c r="H47" i="15"/>
  <c r="H49" i="15" s="1"/>
  <c r="H1254" i="19"/>
  <c r="H1253" i="19"/>
  <c r="H968" i="19"/>
  <c r="H690" i="19"/>
  <c r="H689" i="19"/>
  <c r="H1025" i="19"/>
  <c r="H1024" i="19"/>
  <c r="H1420" i="15"/>
  <c r="H1422" i="15" s="1"/>
  <c r="H1361" i="15"/>
  <c r="H396" i="15" l="1"/>
  <c r="H398" i="15" s="1"/>
  <c r="H399" i="15" s="1"/>
  <c r="H394" i="15"/>
  <c r="H1139" i="19"/>
  <c r="H1141" i="19" s="1"/>
  <c r="H802" i="19"/>
  <c r="H803" i="19" s="1"/>
  <c r="H804" i="19" s="1"/>
  <c r="H1081" i="19"/>
  <c r="H1083" i="19" s="1"/>
  <c r="H912" i="19"/>
  <c r="H914" i="19" s="1"/>
  <c r="H742" i="19"/>
  <c r="H744" i="19" s="1"/>
  <c r="H741" i="19"/>
  <c r="H1197" i="19"/>
  <c r="H1199" i="19" s="1"/>
  <c r="H1200" i="19" s="1"/>
  <c r="H461" i="19"/>
  <c r="H463" i="19" s="1"/>
  <c r="H691" i="19"/>
  <c r="H692" i="19" s="1"/>
  <c r="H634" i="19"/>
  <c r="H635" i="19" s="1"/>
  <c r="H521" i="19"/>
  <c r="H523" i="19" s="1"/>
  <c r="H524" i="19" s="1"/>
  <c r="H47" i="19"/>
  <c r="H1304" i="15"/>
  <c r="H1305" i="15" s="1"/>
  <c r="H454" i="15"/>
  <c r="H455" i="15" s="1"/>
  <c r="H105" i="15"/>
  <c r="H107" i="15" s="1"/>
  <c r="H577" i="19"/>
  <c r="H856" i="19"/>
  <c r="H219" i="15"/>
  <c r="H220" i="15" s="1"/>
  <c r="H221" i="15" s="1"/>
  <c r="H162" i="15"/>
  <c r="H164" i="15" s="1"/>
  <c r="H165" i="15" s="1"/>
  <c r="H1364" i="15"/>
  <c r="H1365" i="15" s="1"/>
  <c r="H1366" i="15" s="1"/>
  <c r="H48" i="15"/>
  <c r="H50" i="15" s="1"/>
  <c r="H51" i="15" s="1"/>
  <c r="H50" i="19"/>
  <c r="H49" i="19"/>
  <c r="H970" i="19"/>
  <c r="H969" i="19"/>
  <c r="H1027" i="19"/>
  <c r="H1026" i="19"/>
  <c r="H1028" i="19" s="1"/>
  <c r="H1029" i="19" s="1"/>
  <c r="H1256" i="19"/>
  <c r="H1255" i="19"/>
  <c r="H1421" i="15"/>
  <c r="H1423" i="15" s="1"/>
  <c r="H1424" i="15" s="1"/>
  <c r="H1306" i="15" l="1"/>
  <c r="H1307" i="15" s="1"/>
  <c r="H1308" i="15" s="1"/>
  <c r="H1082" i="19"/>
  <c r="H1084" i="19" s="1"/>
  <c r="H1085" i="19" s="1"/>
  <c r="H913" i="19"/>
  <c r="H915" i="19" s="1"/>
  <c r="H916" i="19" s="1"/>
  <c r="H743" i="19"/>
  <c r="H745" i="19" s="1"/>
  <c r="H746" i="19" s="1"/>
  <c r="H1140" i="19"/>
  <c r="H1142" i="19" s="1"/>
  <c r="H1143" i="19" s="1"/>
  <c r="H462" i="19"/>
  <c r="H464" i="19" s="1"/>
  <c r="H465" i="19" s="1"/>
  <c r="H1257" i="19"/>
  <c r="H1258" i="19" s="1"/>
  <c r="H636" i="19"/>
  <c r="H637" i="19" s="1"/>
  <c r="H638" i="19" s="1"/>
  <c r="H106" i="15"/>
  <c r="H108" i="15" s="1"/>
  <c r="H109" i="15" s="1"/>
  <c r="H456" i="15"/>
  <c r="H457" i="15" s="1"/>
  <c r="H458" i="15" s="1"/>
  <c r="H971" i="19"/>
  <c r="H972" i="19" s="1"/>
  <c r="H51" i="19"/>
  <c r="H52" i="19" s="1"/>
  <c r="H857" i="19"/>
  <c r="H858" i="19"/>
  <c r="H578" i="19"/>
  <c r="H579" i="19"/>
  <c r="H580" i="19" l="1"/>
  <c r="H581" i="19" s="1"/>
  <c r="H859" i="19"/>
  <c r="H860" i="19" s="1"/>
  <c r="E991" i="15" l="1"/>
  <c r="F991" i="15" s="1"/>
  <c r="H991" i="15" s="1"/>
  <c r="H1018" i="15"/>
  <c r="H1000" i="15"/>
  <c r="F936" i="15"/>
  <c r="E935" i="15"/>
  <c r="F935" i="15" s="1"/>
  <c r="H935" i="15" s="1"/>
  <c r="F880" i="15"/>
  <c r="E879" i="15"/>
  <c r="F879" i="15" s="1"/>
  <c r="H879" i="15" s="1"/>
  <c r="H962" i="15"/>
  <c r="H944" i="15"/>
  <c r="H904" i="15"/>
  <c r="G880" i="15"/>
  <c r="F825" i="15"/>
  <c r="G826" i="15"/>
  <c r="G827" i="15" s="1"/>
  <c r="H827" i="15" s="1"/>
  <c r="F826" i="15"/>
  <c r="H880" i="15" l="1"/>
  <c r="H885" i="15" s="1"/>
  <c r="H872" i="15" s="1"/>
  <c r="H876" i="15" s="1"/>
  <c r="H896" i="15"/>
  <c r="H955" i="15"/>
  <c r="H997" i="15"/>
  <c r="H984" i="15" s="1"/>
  <c r="H988" i="15" s="1"/>
  <c r="H936" i="15"/>
  <c r="H941" i="15" s="1"/>
  <c r="H1011" i="15"/>
  <c r="H825" i="15"/>
  <c r="H826" i="15"/>
  <c r="H926" i="15" l="1"/>
  <c r="H932" i="15" s="1"/>
  <c r="H963" i="15" s="1"/>
  <c r="H830" i="15"/>
  <c r="H1020" i="15"/>
  <c r="H1022" i="15" s="1"/>
  <c r="H1019" i="15"/>
  <c r="H906" i="15"/>
  <c r="H908" i="15" s="1"/>
  <c r="H905" i="15"/>
  <c r="H1021" i="15" l="1"/>
  <c r="H1023" i="15" s="1"/>
  <c r="H1024" i="15" s="1"/>
  <c r="H964" i="15"/>
  <c r="H907" i="15"/>
  <c r="H909" i="15" s="1"/>
  <c r="H910" i="15" s="1"/>
  <c r="H965" i="15" l="1"/>
  <c r="H966" i="15"/>
  <c r="E713" i="15"/>
  <c r="F713" i="15" s="1"/>
  <c r="E712" i="15"/>
  <c r="F712" i="15" s="1"/>
  <c r="E711" i="15"/>
  <c r="F711" i="15" s="1"/>
  <c r="H711" i="15" s="1"/>
  <c r="E654" i="15"/>
  <c r="F654" i="15" s="1"/>
  <c r="E653" i="15"/>
  <c r="F653" i="15" s="1"/>
  <c r="E652" i="15"/>
  <c r="F652" i="15" s="1"/>
  <c r="H652" i="15" s="1"/>
  <c r="E597" i="15"/>
  <c r="F597" i="15" s="1"/>
  <c r="E596" i="15"/>
  <c r="F596" i="15" s="1"/>
  <c r="H596" i="15" s="1"/>
  <c r="E540" i="15"/>
  <c r="H812" i="15"/>
  <c r="H850" i="15"/>
  <c r="G849" i="15"/>
  <c r="E849" i="15"/>
  <c r="C849" i="15"/>
  <c r="G848" i="15"/>
  <c r="E848" i="15"/>
  <c r="C848" i="15"/>
  <c r="H844" i="15"/>
  <c r="G843" i="15"/>
  <c r="E843" i="15"/>
  <c r="C843" i="15"/>
  <c r="G842" i="15"/>
  <c r="E842" i="15"/>
  <c r="C842" i="15"/>
  <c r="G841" i="15"/>
  <c r="E841" i="15"/>
  <c r="C841" i="15"/>
  <c r="G840" i="15"/>
  <c r="E840" i="15"/>
  <c r="C840" i="15"/>
  <c r="G839" i="15"/>
  <c r="E839" i="15"/>
  <c r="C839" i="15"/>
  <c r="G838" i="15"/>
  <c r="E838" i="15"/>
  <c r="C838" i="15"/>
  <c r="G837" i="15"/>
  <c r="E837" i="15"/>
  <c r="C837" i="15"/>
  <c r="H739" i="15"/>
  <c r="E732" i="15"/>
  <c r="C732" i="15"/>
  <c r="H721" i="15"/>
  <c r="G713" i="15"/>
  <c r="G712" i="15"/>
  <c r="C706" i="15"/>
  <c r="H680" i="15"/>
  <c r="H662" i="15"/>
  <c r="G653" i="15"/>
  <c r="G654" i="15" s="1"/>
  <c r="H622" i="15"/>
  <c r="G621" i="15"/>
  <c r="E621" i="15"/>
  <c r="C621" i="15"/>
  <c r="G612" i="15"/>
  <c r="E612" i="15"/>
  <c r="C612" i="15"/>
  <c r="G611" i="15"/>
  <c r="E611" i="15"/>
  <c r="C611" i="15"/>
  <c r="H606" i="15"/>
  <c r="G597" i="15"/>
  <c r="C581" i="15"/>
  <c r="C638" i="15" s="1"/>
  <c r="C696" i="15" s="1"/>
  <c r="H967" i="15" l="1"/>
  <c r="H968" i="15" s="1"/>
  <c r="H817" i="15"/>
  <c r="H822" i="15" s="1"/>
  <c r="H712" i="15"/>
  <c r="H713" i="15"/>
  <c r="H597" i="15"/>
  <c r="H603" i="15" s="1"/>
  <c r="H587" i="15" s="1"/>
  <c r="H593" i="15" s="1"/>
  <c r="H653" i="15"/>
  <c r="H654" i="15"/>
  <c r="H613" i="15"/>
  <c r="H673" i="15"/>
  <c r="H733" i="15"/>
  <c r="H659" i="15" l="1"/>
  <c r="H644" i="15" s="1"/>
  <c r="H649" i="15" s="1"/>
  <c r="H681" i="15" s="1"/>
  <c r="H852" i="15"/>
  <c r="H851" i="15"/>
  <c r="H718" i="15"/>
  <c r="H702" i="15" s="1"/>
  <c r="H708" i="15" s="1"/>
  <c r="H741" i="15" s="1"/>
  <c r="H624" i="15"/>
  <c r="H625" i="15" s="1"/>
  <c r="H623" i="15"/>
  <c r="H682" i="15" l="1"/>
  <c r="H684" i="15" s="1"/>
  <c r="H740" i="15"/>
  <c r="H853" i="15"/>
  <c r="H854" i="15"/>
  <c r="H742" i="15"/>
  <c r="H743" i="15"/>
  <c r="H626" i="15"/>
  <c r="H627" i="15" s="1"/>
  <c r="H628" i="15" s="1"/>
  <c r="H744" i="15" l="1"/>
  <c r="H745" i="15" s="1"/>
  <c r="H683" i="15"/>
  <c r="H685" i="15" s="1"/>
  <c r="H686" i="15" s="1"/>
  <c r="H855" i="15"/>
  <c r="H856" i="15" s="1"/>
  <c r="E539" i="15" l="1"/>
  <c r="F539" i="15" s="1"/>
  <c r="H539" i="15" s="1"/>
  <c r="H565" i="15"/>
  <c r="G564" i="15"/>
  <c r="E564" i="15"/>
  <c r="C564" i="15"/>
  <c r="H548" i="15"/>
  <c r="G540" i="15"/>
  <c r="F540" i="15"/>
  <c r="H314" i="15"/>
  <c r="E307" i="15"/>
  <c r="F307" i="15" s="1"/>
  <c r="F306" i="15"/>
  <c r="F305" i="15"/>
  <c r="H334" i="15"/>
  <c r="G333" i="15"/>
  <c r="E333" i="15"/>
  <c r="C333" i="15"/>
  <c r="G332" i="15"/>
  <c r="E332" i="15"/>
  <c r="C332" i="15"/>
  <c r="C327" i="15"/>
  <c r="C326" i="15"/>
  <c r="C325" i="15"/>
  <c r="C324" i="15"/>
  <c r="C323" i="15"/>
  <c r="G306" i="15"/>
  <c r="G307" i="15" s="1"/>
  <c r="G274" i="15"/>
  <c r="E274" i="15"/>
  <c r="C274" i="15"/>
  <c r="G273" i="15"/>
  <c r="E273" i="15"/>
  <c r="C273" i="15"/>
  <c r="H275" i="15"/>
  <c r="C268" i="15"/>
  <c r="C267" i="15"/>
  <c r="C266" i="15"/>
  <c r="C265" i="15"/>
  <c r="I406" i="12"/>
  <c r="I405" i="12"/>
  <c r="I404" i="12"/>
  <c r="I403" i="12"/>
  <c r="I402" i="12"/>
  <c r="I401" i="12"/>
  <c r="I400" i="12"/>
  <c r="I399" i="12"/>
  <c r="I398" i="12"/>
  <c r="I397" i="12"/>
  <c r="C397" i="12"/>
  <c r="I396" i="12"/>
  <c r="I395" i="12"/>
  <c r="I394" i="12"/>
  <c r="I393" i="12"/>
  <c r="I392" i="12"/>
  <c r="I387" i="12"/>
  <c r="I386" i="12"/>
  <c r="I385" i="12"/>
  <c r="I384" i="12"/>
  <c r="I383" i="12"/>
  <c r="I382" i="12"/>
  <c r="I381" i="12"/>
  <c r="I380" i="12"/>
  <c r="I379" i="12"/>
  <c r="I378" i="12"/>
  <c r="I377" i="12"/>
  <c r="I376" i="12"/>
  <c r="I375" i="12"/>
  <c r="I374" i="12"/>
  <c r="I373" i="12"/>
  <c r="I372" i="12"/>
  <c r="I371" i="12"/>
  <c r="I370" i="12"/>
  <c r="I367" i="12"/>
  <c r="I366" i="12"/>
  <c r="I365" i="12"/>
  <c r="I364" i="12"/>
  <c r="I363" i="12"/>
  <c r="I362" i="12"/>
  <c r="I361" i="12"/>
  <c r="I360" i="12"/>
  <c r="I359" i="12"/>
  <c r="I358" i="12"/>
  <c r="I357" i="12"/>
  <c r="I356" i="12"/>
  <c r="I355" i="12"/>
  <c r="I354" i="12"/>
  <c r="I353" i="12"/>
  <c r="I352" i="12"/>
  <c r="I351" i="12"/>
  <c r="I350" i="12"/>
  <c r="I349" i="12"/>
  <c r="I348" i="12"/>
  <c r="I347" i="12"/>
  <c r="I346" i="12"/>
  <c r="I345" i="12"/>
  <c r="I344" i="12"/>
  <c r="I343" i="12"/>
  <c r="I342" i="12"/>
  <c r="I341" i="12"/>
  <c r="I340" i="12"/>
  <c r="I339" i="12"/>
  <c r="I338" i="12"/>
  <c r="I337" i="12"/>
  <c r="I336" i="12"/>
  <c r="I335" i="12"/>
  <c r="I334" i="12"/>
  <c r="I333" i="12"/>
  <c r="I332" i="12"/>
  <c r="I331" i="12"/>
  <c r="I330" i="12"/>
  <c r="I329" i="12"/>
  <c r="I328" i="12"/>
  <c r="I327" i="12"/>
  <c r="I326" i="12"/>
  <c r="I323" i="12"/>
  <c r="I322" i="12"/>
  <c r="I321" i="12"/>
  <c r="I320" i="12"/>
  <c r="I319" i="12"/>
  <c r="I318" i="12"/>
  <c r="I317" i="12"/>
  <c r="I316" i="12"/>
  <c r="I315" i="12"/>
  <c r="I314" i="12"/>
  <c r="I313" i="12"/>
  <c r="I312" i="12"/>
  <c r="I311" i="12"/>
  <c r="I310" i="12"/>
  <c r="I309" i="12"/>
  <c r="I308" i="12"/>
  <c r="I306" i="12"/>
  <c r="I305" i="12"/>
  <c r="I304" i="12"/>
  <c r="I303" i="12"/>
  <c r="I302" i="12"/>
  <c r="G151" i="19" s="1"/>
  <c r="H151" i="19" s="1"/>
  <c r="I301" i="12"/>
  <c r="I300" i="12"/>
  <c r="I299" i="12"/>
  <c r="I298" i="12"/>
  <c r="I297" i="12"/>
  <c r="I296" i="12"/>
  <c r="I295" i="12"/>
  <c r="I294" i="12"/>
  <c r="I293" i="12"/>
  <c r="I292" i="12"/>
  <c r="I291" i="12"/>
  <c r="I290" i="12"/>
  <c r="I289" i="12"/>
  <c r="I288" i="12"/>
  <c r="I287" i="12"/>
  <c r="I286" i="12"/>
  <c r="I285" i="12"/>
  <c r="I284" i="12"/>
  <c r="I283" i="12"/>
  <c r="I282" i="12"/>
  <c r="I281" i="12"/>
  <c r="I278" i="12"/>
  <c r="I277" i="12"/>
  <c r="I276" i="12"/>
  <c r="I275" i="12"/>
  <c r="I274" i="12"/>
  <c r="I273" i="12"/>
  <c r="I272" i="12"/>
  <c r="I271" i="12"/>
  <c r="I270" i="12"/>
  <c r="I269" i="12"/>
  <c r="I268" i="12"/>
  <c r="I267" i="12"/>
  <c r="I266" i="12"/>
  <c r="I265" i="12"/>
  <c r="I264" i="12"/>
  <c r="I263" i="12"/>
  <c r="I262" i="12"/>
  <c r="I261" i="12"/>
  <c r="I260" i="12"/>
  <c r="I259" i="12"/>
  <c r="I258" i="12"/>
  <c r="I257" i="12"/>
  <c r="I256" i="12"/>
  <c r="I255" i="12"/>
  <c r="I254" i="12"/>
  <c r="I253" i="12"/>
  <c r="I252" i="12"/>
  <c r="G262" i="19"/>
  <c r="H262" i="19" s="1"/>
  <c r="I250" i="12"/>
  <c r="I249" i="12"/>
  <c r="I248" i="12"/>
  <c r="I247" i="12"/>
  <c r="I246" i="12"/>
  <c r="I245" i="12"/>
  <c r="I244" i="12"/>
  <c r="H86" i="19" s="1"/>
  <c r="H99" i="19" s="1"/>
  <c r="I243" i="12"/>
  <c r="I242" i="12"/>
  <c r="I241" i="12"/>
  <c r="I239" i="12"/>
  <c r="I238" i="12"/>
  <c r="H107" i="19" l="1"/>
  <c r="H106" i="19"/>
  <c r="G325" i="19"/>
  <c r="H325" i="19" s="1"/>
  <c r="G148" i="19"/>
  <c r="H148" i="19" s="1"/>
  <c r="G149" i="19"/>
  <c r="H149" i="19" s="1"/>
  <c r="G326" i="19"/>
  <c r="H326" i="19" s="1"/>
  <c r="G147" i="19"/>
  <c r="H147" i="19" s="1"/>
  <c r="G265" i="19"/>
  <c r="H265" i="19" s="1"/>
  <c r="G382" i="19"/>
  <c r="H382" i="19" s="1"/>
  <c r="H394" i="19" s="1"/>
  <c r="G324" i="19"/>
  <c r="H324" i="19" s="1"/>
  <c r="G206" i="19"/>
  <c r="H206" i="19" s="1"/>
  <c r="H540" i="15"/>
  <c r="H545" i="15" s="1"/>
  <c r="H530" i="15" s="1"/>
  <c r="H536" i="15" s="1"/>
  <c r="H559" i="15"/>
  <c r="H305" i="15"/>
  <c r="H306" i="15"/>
  <c r="H307" i="15"/>
  <c r="H269" i="15"/>
  <c r="F33" i="17"/>
  <c r="C12" i="17"/>
  <c r="E12" i="17"/>
  <c r="F25" i="17"/>
  <c r="E68" i="17"/>
  <c r="C68" i="17"/>
  <c r="F67" i="17"/>
  <c r="F68" i="17" s="1"/>
  <c r="E67" i="17"/>
  <c r="C67" i="17"/>
  <c r="F65" i="17"/>
  <c r="E65" i="17"/>
  <c r="C65" i="17"/>
  <c r="F63" i="17"/>
  <c r="E63" i="17"/>
  <c r="C63" i="17"/>
  <c r="E61" i="17"/>
  <c r="C61" i="17"/>
  <c r="E60" i="17"/>
  <c r="C60" i="17"/>
  <c r="E59" i="17"/>
  <c r="C59" i="17"/>
  <c r="E58" i="17"/>
  <c r="C58" i="17"/>
  <c r="E57" i="17"/>
  <c r="C57" i="17"/>
  <c r="E56" i="17"/>
  <c r="C56" i="17"/>
  <c r="E55" i="17"/>
  <c r="C55" i="17"/>
  <c r="F54" i="17"/>
  <c r="F55" i="17" s="1"/>
  <c r="F56" i="17" s="1"/>
  <c r="F57" i="17" s="1"/>
  <c r="F58" i="17" s="1"/>
  <c r="F59" i="17" s="1"/>
  <c r="F60" i="17" s="1"/>
  <c r="F61" i="17" s="1"/>
  <c r="E54" i="17"/>
  <c r="C54" i="17"/>
  <c r="F53" i="17"/>
  <c r="E53" i="17"/>
  <c r="C53" i="17"/>
  <c r="E51" i="17"/>
  <c r="C51" i="17"/>
  <c r="E50" i="17"/>
  <c r="C50" i="17"/>
  <c r="E49" i="17"/>
  <c r="C49" i="17"/>
  <c r="E48" i="17"/>
  <c r="C48" i="17"/>
  <c r="E47" i="17"/>
  <c r="C47" i="17"/>
  <c r="E46" i="17"/>
  <c r="C46" i="17"/>
  <c r="E45" i="17"/>
  <c r="C45" i="17"/>
  <c r="F44" i="17"/>
  <c r="F45" i="17" s="1"/>
  <c r="F46" i="17" s="1"/>
  <c r="F47" i="17" s="1"/>
  <c r="F48" i="17" s="1"/>
  <c r="F49" i="17" s="1"/>
  <c r="F50" i="17" s="1"/>
  <c r="F51" i="17" s="1"/>
  <c r="E44" i="17"/>
  <c r="C44" i="17"/>
  <c r="E42" i="17"/>
  <c r="C42" i="17"/>
  <c r="E41" i="17"/>
  <c r="C41" i="17"/>
  <c r="E40" i="17"/>
  <c r="C40" i="17"/>
  <c r="E39" i="17"/>
  <c r="C39" i="17"/>
  <c r="E34" i="17"/>
  <c r="C34" i="17"/>
  <c r="E32" i="17"/>
  <c r="C32" i="17"/>
  <c r="E31" i="17"/>
  <c r="C31" i="17"/>
  <c r="E26" i="17"/>
  <c r="C26" i="17"/>
  <c r="E24" i="17"/>
  <c r="C24" i="17"/>
  <c r="E23" i="17"/>
  <c r="C23" i="17"/>
  <c r="E21" i="17"/>
  <c r="C21" i="17"/>
  <c r="F20" i="17"/>
  <c r="F21" i="17" s="1"/>
  <c r="F23" i="17" s="1"/>
  <c r="F24" i="17" s="1"/>
  <c r="E20" i="17"/>
  <c r="C20" i="17"/>
  <c r="F19" i="17"/>
  <c r="E19" i="17"/>
  <c r="C19" i="17"/>
  <c r="E16" i="17"/>
  <c r="C16" i="17"/>
  <c r="E15" i="17"/>
  <c r="C15" i="17"/>
  <c r="E14" i="17"/>
  <c r="C14" i="17"/>
  <c r="E13" i="17"/>
  <c r="C13" i="17"/>
  <c r="F13" i="17"/>
  <c r="F14" i="17" s="1"/>
  <c r="F15" i="17" s="1"/>
  <c r="F16" i="17" s="1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C19" i="18"/>
  <c r="D19" i="18" s="1"/>
  <c r="D18" i="18"/>
  <c r="D17" i="18"/>
  <c r="D16" i="18"/>
  <c r="D15" i="18"/>
  <c r="D14" i="18"/>
  <c r="D12" i="18"/>
  <c r="D11" i="18"/>
  <c r="D10" i="18"/>
  <c r="D9" i="18"/>
  <c r="D8" i="18"/>
  <c r="D7" i="18"/>
  <c r="D6" i="18"/>
  <c r="D5" i="18"/>
  <c r="J68" i="17"/>
  <c r="H68" i="17"/>
  <c r="K67" i="17"/>
  <c r="K68" i="17" s="1"/>
  <c r="J67" i="17"/>
  <c r="H67" i="17"/>
  <c r="K65" i="17"/>
  <c r="J65" i="17"/>
  <c r="H65" i="17"/>
  <c r="K63" i="17"/>
  <c r="J63" i="17"/>
  <c r="H63" i="17"/>
  <c r="J61" i="17"/>
  <c r="H61" i="17"/>
  <c r="J60" i="17"/>
  <c r="H60" i="17"/>
  <c r="J59" i="17"/>
  <c r="H59" i="17"/>
  <c r="J58" i="17"/>
  <c r="H58" i="17"/>
  <c r="J57" i="17"/>
  <c r="H57" i="17"/>
  <c r="J56" i="17"/>
  <c r="H56" i="17"/>
  <c r="J55" i="17"/>
  <c r="H55" i="17"/>
  <c r="J54" i="17"/>
  <c r="H54" i="17"/>
  <c r="K53" i="17"/>
  <c r="K54" i="17" s="1"/>
  <c r="K55" i="17" s="1"/>
  <c r="K56" i="17" s="1"/>
  <c r="K57" i="17" s="1"/>
  <c r="K58" i="17" s="1"/>
  <c r="K59" i="17" s="1"/>
  <c r="K60" i="17" s="1"/>
  <c r="K61" i="17" s="1"/>
  <c r="J53" i="17"/>
  <c r="H53" i="17"/>
  <c r="J51" i="17"/>
  <c r="H51" i="17"/>
  <c r="J50" i="17"/>
  <c r="H50" i="17"/>
  <c r="J49" i="17"/>
  <c r="H49" i="17"/>
  <c r="J48" i="17"/>
  <c r="H48" i="17"/>
  <c r="J47" i="17"/>
  <c r="H47" i="17"/>
  <c r="J46" i="17"/>
  <c r="H46" i="17"/>
  <c r="J45" i="17"/>
  <c r="H45" i="17"/>
  <c r="K44" i="17"/>
  <c r="K45" i="17" s="1"/>
  <c r="K46" i="17" s="1"/>
  <c r="K47" i="17" s="1"/>
  <c r="K48" i="17" s="1"/>
  <c r="K49" i="17" s="1"/>
  <c r="K50" i="17" s="1"/>
  <c r="K51" i="17" s="1"/>
  <c r="J44" i="17"/>
  <c r="H44" i="17"/>
  <c r="J42" i="17"/>
  <c r="H42" i="17"/>
  <c r="J41" i="17"/>
  <c r="H41" i="17"/>
  <c r="J40" i="17"/>
  <c r="H40" i="17"/>
  <c r="J39" i="17"/>
  <c r="H39" i="17"/>
  <c r="J38" i="17"/>
  <c r="H38" i="17"/>
  <c r="J37" i="17"/>
  <c r="H37" i="17"/>
  <c r="J36" i="17"/>
  <c r="H36" i="17"/>
  <c r="J35" i="17"/>
  <c r="H35" i="17"/>
  <c r="J34" i="17"/>
  <c r="H34" i="17"/>
  <c r="J33" i="17"/>
  <c r="H33" i="17"/>
  <c r="J32" i="17"/>
  <c r="H32" i="17"/>
  <c r="J31" i="17"/>
  <c r="H31" i="17"/>
  <c r="J30" i="17"/>
  <c r="H30" i="17"/>
  <c r="J29" i="17"/>
  <c r="H29" i="17"/>
  <c r="J28" i="17"/>
  <c r="H28" i="17"/>
  <c r="J27" i="17"/>
  <c r="H27" i="17"/>
  <c r="J26" i="17"/>
  <c r="H26" i="17"/>
  <c r="J25" i="17"/>
  <c r="H25" i="17"/>
  <c r="J24" i="17"/>
  <c r="H24" i="17"/>
  <c r="J23" i="17"/>
  <c r="H23" i="17"/>
  <c r="J22" i="17"/>
  <c r="H22" i="17"/>
  <c r="J21" i="17"/>
  <c r="H21" i="17"/>
  <c r="J20" i="17"/>
  <c r="H20" i="17"/>
  <c r="K19" i="17"/>
  <c r="K20" i="17" s="1"/>
  <c r="K21" i="17" s="1"/>
  <c r="K22" i="17" s="1"/>
  <c r="K23" i="17" s="1"/>
  <c r="K24" i="17" s="1"/>
  <c r="K25" i="17" s="1"/>
  <c r="K26" i="17" s="1"/>
  <c r="K27" i="17" s="1"/>
  <c r="K28" i="17" s="1"/>
  <c r="K29" i="17" s="1"/>
  <c r="K30" i="17" s="1"/>
  <c r="K31" i="17" s="1"/>
  <c r="K32" i="17" s="1"/>
  <c r="K33" i="17" s="1"/>
  <c r="K34" i="17" s="1"/>
  <c r="K35" i="17" s="1"/>
  <c r="K36" i="17" s="1"/>
  <c r="K37" i="17" s="1"/>
  <c r="K38" i="17" s="1"/>
  <c r="K39" i="17" s="1"/>
  <c r="K40" i="17" s="1"/>
  <c r="K41" i="17" s="1"/>
  <c r="K42" i="17" s="1"/>
  <c r="J19" i="17"/>
  <c r="H19" i="17"/>
  <c r="J17" i="17"/>
  <c r="H17" i="17"/>
  <c r="J16" i="17"/>
  <c r="H16" i="17"/>
  <c r="J15" i="17"/>
  <c r="H15" i="17"/>
  <c r="J14" i="17"/>
  <c r="H14" i="17"/>
  <c r="J13" i="17"/>
  <c r="H13" i="17"/>
  <c r="J12" i="17"/>
  <c r="H12" i="17"/>
  <c r="J11" i="17"/>
  <c r="H11" i="17"/>
  <c r="J10" i="17"/>
  <c r="H10" i="17"/>
  <c r="J9" i="17"/>
  <c r="H9" i="17"/>
  <c r="J8" i="17"/>
  <c r="H8" i="17"/>
  <c r="K7" i="17"/>
  <c r="K8" i="17" s="1"/>
  <c r="K9" i="17" s="1"/>
  <c r="K10" i="17" s="1"/>
  <c r="K11" i="17" s="1"/>
  <c r="K12" i="17" s="1"/>
  <c r="K13" i="17" s="1"/>
  <c r="K14" i="17" s="1"/>
  <c r="K15" i="17" s="1"/>
  <c r="K16" i="17" s="1"/>
  <c r="K17" i="17" s="1"/>
  <c r="J7" i="17"/>
  <c r="H7" i="17"/>
  <c r="A6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H328" i="15" l="1"/>
  <c r="H335" i="19"/>
  <c r="H342" i="19" s="1"/>
  <c r="H276" i="19"/>
  <c r="H217" i="19"/>
  <c r="H401" i="19"/>
  <c r="H402" i="19"/>
  <c r="H158" i="19"/>
  <c r="H165" i="19" s="1"/>
  <c r="H108" i="19"/>
  <c r="H109" i="19"/>
  <c r="H566" i="15"/>
  <c r="H567" i="15"/>
  <c r="H311" i="15"/>
  <c r="H297" i="15" s="1"/>
  <c r="H302" i="15" s="1"/>
  <c r="H252" i="15"/>
  <c r="F26" i="17"/>
  <c r="F27" i="17" s="1"/>
  <c r="F28" i="17" s="1"/>
  <c r="F29" i="17" s="1"/>
  <c r="F30" i="17" s="1"/>
  <c r="F31" i="17"/>
  <c r="F32" i="17" s="1"/>
  <c r="F34" i="17" s="1"/>
  <c r="F35" i="17" s="1"/>
  <c r="F36" i="17" s="1"/>
  <c r="F37" i="17" s="1"/>
  <c r="F38" i="17" s="1"/>
  <c r="F39" i="17" s="1"/>
  <c r="F40" i="17" s="1"/>
  <c r="F41" i="17" s="1"/>
  <c r="F42" i="17" s="1"/>
  <c r="H336" i="15" l="1"/>
  <c r="H337" i="15" s="1"/>
  <c r="H343" i="19"/>
  <c r="H344" i="19" s="1"/>
  <c r="H225" i="19"/>
  <c r="H224" i="19"/>
  <c r="H110" i="19"/>
  <c r="H111" i="19" s="1"/>
  <c r="H283" i="19"/>
  <c r="H284" i="19"/>
  <c r="H166" i="19"/>
  <c r="H404" i="19"/>
  <c r="H403" i="19"/>
  <c r="H569" i="15"/>
  <c r="H568" i="15"/>
  <c r="H335" i="15"/>
  <c r="H237" i="15"/>
  <c r="H242" i="15" s="1"/>
  <c r="H405" i="19" l="1"/>
  <c r="H406" i="19" s="1"/>
  <c r="H338" i="15"/>
  <c r="H339" i="15" s="1"/>
  <c r="H340" i="15" s="1"/>
  <c r="H345" i="19"/>
  <c r="H346" i="19" s="1"/>
  <c r="H347" i="19" s="1"/>
  <c r="H226" i="19"/>
  <c r="H227" i="19"/>
  <c r="H167" i="19"/>
  <c r="H168" i="19"/>
  <c r="H286" i="19"/>
  <c r="H285" i="19"/>
  <c r="H570" i="15"/>
  <c r="H571" i="15" s="1"/>
  <c r="H277" i="15"/>
  <c r="H276" i="15"/>
  <c r="H287" i="19" l="1"/>
  <c r="H288" i="19" s="1"/>
  <c r="H169" i="19"/>
  <c r="H170" i="19" s="1"/>
  <c r="H228" i="19"/>
  <c r="H229" i="19" s="1"/>
  <c r="H278" i="15"/>
  <c r="H279" i="15"/>
  <c r="H280" i="15" l="1"/>
  <c r="H281" i="15" s="1"/>
  <c r="AI249" i="12"/>
  <c r="G187" i="12"/>
  <c r="G113" i="12"/>
  <c r="G67" i="12"/>
  <c r="G66" i="12"/>
  <c r="AB63" i="12"/>
  <c r="AB62" i="12"/>
  <c r="AB61" i="12"/>
  <c r="AB60" i="12"/>
  <c r="AB59" i="12"/>
  <c r="AB58" i="12"/>
  <c r="AB57" i="12"/>
  <c r="AB56" i="12"/>
  <c r="AB48" i="12"/>
  <c r="AB47" i="12"/>
  <c r="AB44" i="12"/>
  <c r="AB43" i="12"/>
  <c r="AB42" i="12"/>
  <c r="AB41" i="12"/>
  <c r="AB40" i="12"/>
  <c r="AB39" i="12"/>
  <c r="G38" i="12"/>
  <c r="AB34" i="12"/>
  <c r="AB33" i="12"/>
  <c r="AB32" i="12"/>
  <c r="G32" i="12"/>
  <c r="AB31" i="12"/>
  <c r="AB30" i="12"/>
  <c r="AB29" i="12"/>
  <c r="AB28" i="12"/>
  <c r="AB24" i="12"/>
  <c r="AI23" i="12"/>
  <c r="AB23" i="12"/>
  <c r="AB20" i="12"/>
  <c r="U19" i="12"/>
  <c r="AB18" i="12"/>
  <c r="U18" i="12"/>
  <c r="AB17" i="12"/>
  <c r="U17" i="12"/>
  <c r="AB16" i="12"/>
  <c r="U16" i="12"/>
  <c r="AB15" i="12"/>
  <c r="U15" i="12"/>
  <c r="AB14" i="12"/>
  <c r="U14" i="12"/>
  <c r="AB12" i="12"/>
  <c r="U11" i="12"/>
  <c r="AE6" i="12"/>
  <c r="AE7" i="12" s="1"/>
  <c r="AE8" i="12" s="1"/>
  <c r="AE9" i="12" s="1"/>
  <c r="AE10" i="12" s="1"/>
  <c r="AE11" i="12" s="1"/>
  <c r="AE12" i="12" s="1"/>
  <c r="AE13" i="12" s="1"/>
  <c r="AE14" i="12" s="1"/>
  <c r="AE15" i="12" s="1"/>
  <c r="AE16" i="12" s="1"/>
  <c r="AE17" i="12" s="1"/>
  <c r="AE18" i="12" s="1"/>
  <c r="AE19" i="12" s="1"/>
  <c r="AE20" i="12" s="1"/>
  <c r="AE21" i="12" s="1"/>
  <c r="AE22" i="12" s="1"/>
  <c r="AE25" i="12" s="1"/>
  <c r="AE27" i="12" s="1"/>
  <c r="AE28" i="12" s="1"/>
  <c r="AE29" i="12" s="1"/>
  <c r="AE30" i="12" s="1"/>
  <c r="AE31" i="12" s="1"/>
  <c r="AE32" i="12" s="1"/>
  <c r="AE33" i="12" s="1"/>
  <c r="AE34" i="12" s="1"/>
  <c r="AE35" i="12" s="1"/>
  <c r="AE36" i="12" s="1"/>
  <c r="AE37" i="12" s="1"/>
  <c r="AE38" i="12" s="1"/>
  <c r="AE39" i="12" s="1"/>
  <c r="AE40" i="12" s="1"/>
  <c r="AE41" i="12" s="1"/>
  <c r="AE42" i="12" s="1"/>
  <c r="AE43" i="12" s="1"/>
  <c r="AE44" i="12" s="1"/>
  <c r="AE46" i="12" s="1"/>
  <c r="AE47" i="12" s="1"/>
  <c r="AE48" i="12" s="1"/>
  <c r="AE49" i="12" s="1"/>
  <c r="AE50" i="12" s="1"/>
  <c r="AE51" i="12" s="1"/>
  <c r="AE52" i="12" s="1"/>
  <c r="AE53" i="12" s="1"/>
  <c r="AE54" i="12" s="1"/>
  <c r="AE55" i="12" s="1"/>
  <c r="AE56" i="12" s="1"/>
  <c r="AE57" i="12" s="1"/>
  <c r="AE58" i="12" s="1"/>
  <c r="AE59" i="12" s="1"/>
  <c r="AE60" i="12" s="1"/>
  <c r="AE61" i="12" s="1"/>
  <c r="AE62" i="12" s="1"/>
  <c r="AE63" i="12" s="1"/>
  <c r="AE64" i="12" s="1"/>
  <c r="AE65" i="12" s="1"/>
  <c r="AE66" i="12" s="1"/>
  <c r="AE67" i="12" s="1"/>
  <c r="AE68" i="12" s="1"/>
  <c r="AE69" i="12" s="1"/>
  <c r="AE70" i="12" s="1"/>
  <c r="AE71" i="12" s="1"/>
  <c r="AE73" i="12" s="1"/>
  <c r="AE74" i="12" s="1"/>
  <c r="AE76" i="12" s="1"/>
  <c r="AE78" i="12" s="1"/>
  <c r="AE79" i="12" s="1"/>
  <c r="AE80" i="12" s="1"/>
  <c r="AE81" i="12" s="1"/>
  <c r="AE82" i="12" s="1"/>
  <c r="AE85" i="12" s="1"/>
  <c r="AE86" i="12" s="1"/>
  <c r="AE87" i="12" s="1"/>
  <c r="AE88" i="12" s="1"/>
  <c r="AE89" i="12" s="1"/>
  <c r="AE90" i="12" s="1"/>
  <c r="AE91" i="12" s="1"/>
  <c r="AE92" i="12" s="1"/>
  <c r="AE93" i="12" s="1"/>
  <c r="AE94" i="12" s="1"/>
  <c r="AE95" i="12" s="1"/>
  <c r="AE96" i="12" s="1"/>
  <c r="AE97" i="12" s="1"/>
  <c r="AE98" i="12" s="1"/>
  <c r="AE99" i="12" s="1"/>
  <c r="AE100" i="12" s="1"/>
  <c r="AE101" i="12" s="1"/>
  <c r="AE102" i="12" s="1"/>
  <c r="AE103" i="12" s="1"/>
  <c r="AE104" i="12" s="1"/>
  <c r="AE105" i="12" s="1"/>
  <c r="AE106" i="12" s="1"/>
  <c r="AE107" i="12" s="1"/>
  <c r="AE108" i="12" s="1"/>
  <c r="AE109" i="12" s="1"/>
  <c r="AE110" i="12" s="1"/>
  <c r="AE111" i="12" s="1"/>
  <c r="AE112" i="12" s="1"/>
  <c r="AE113" i="12" s="1"/>
  <c r="AE114" i="12" s="1"/>
  <c r="AE115" i="12" s="1"/>
  <c r="X6" i="12"/>
  <c r="X7" i="12" s="1"/>
  <c r="X8" i="12" s="1"/>
  <c r="X9" i="12" s="1"/>
  <c r="X10" i="12" s="1"/>
  <c r="X11" i="12" s="1"/>
  <c r="X12" i="12" s="1"/>
  <c r="X13" i="12" s="1"/>
  <c r="X14" i="12" s="1"/>
  <c r="X15" i="12" s="1"/>
  <c r="X16" i="12" s="1"/>
  <c r="X17" i="12" s="1"/>
  <c r="X18" i="12" s="1"/>
  <c r="X19" i="12" s="1"/>
  <c r="X20" i="12" s="1"/>
  <c r="X21" i="12" s="1"/>
  <c r="X22" i="12" s="1"/>
  <c r="X23" i="12" s="1"/>
  <c r="X24" i="12" s="1"/>
  <c r="X25" i="12" s="1"/>
  <c r="X26" i="12" s="1"/>
  <c r="X27" i="12" s="1"/>
  <c r="X28" i="12" s="1"/>
  <c r="X29" i="12" s="1"/>
  <c r="X30" i="12" s="1"/>
  <c r="X31" i="12" s="1"/>
  <c r="X32" i="12" s="1"/>
  <c r="X33" i="12" s="1"/>
  <c r="X34" i="12" s="1"/>
  <c r="X35" i="12" s="1"/>
  <c r="X36" i="12" s="1"/>
  <c r="X37" i="12" s="1"/>
  <c r="X38" i="12" s="1"/>
  <c r="X39" i="12" s="1"/>
  <c r="X40" i="12" s="1"/>
  <c r="X41" i="12" s="1"/>
  <c r="X42" i="12" s="1"/>
  <c r="X43" i="12" s="1"/>
  <c r="X44" i="12" s="1"/>
  <c r="X46" i="12" s="1"/>
  <c r="X47" i="12" s="1"/>
  <c r="X48" i="12" s="1"/>
  <c r="X49" i="12" s="1"/>
  <c r="X50" i="12" s="1"/>
  <c r="X51" i="12" s="1"/>
  <c r="X52" i="12" s="1"/>
  <c r="X53" i="12" s="1"/>
  <c r="X54" i="12" s="1"/>
  <c r="X55" i="12" s="1"/>
  <c r="X56" i="12" s="1"/>
  <c r="X57" i="12" s="1"/>
  <c r="X58" i="12" s="1"/>
  <c r="X59" i="12" s="1"/>
  <c r="X60" i="12" s="1"/>
  <c r="X61" i="12" s="1"/>
  <c r="X62" i="12" s="1"/>
  <c r="X63" i="12" s="1"/>
  <c r="X64" i="12" s="1"/>
  <c r="X65" i="12" s="1"/>
  <c r="X66" i="12" s="1"/>
  <c r="X67" i="12" s="1"/>
  <c r="X68" i="12" s="1"/>
  <c r="X69" i="12" s="1"/>
  <c r="X70" i="12" s="1"/>
  <c r="X71" i="12" s="1"/>
  <c r="X72" i="12" s="1"/>
  <c r="X73" i="12" s="1"/>
  <c r="X74" i="12" s="1"/>
  <c r="X75" i="12" s="1"/>
  <c r="X76" i="12" s="1"/>
  <c r="X77" i="12" s="1"/>
  <c r="X78" i="12" s="1"/>
  <c r="X79" i="12" s="1"/>
  <c r="X80" i="12" s="1"/>
  <c r="X81" i="12" s="1"/>
  <c r="X82" i="12" s="1"/>
  <c r="X83" i="12" s="1"/>
  <c r="X84" i="12" s="1"/>
  <c r="X85" i="12" s="1"/>
  <c r="X86" i="12" s="1"/>
  <c r="X87" i="12" s="1"/>
  <c r="X88" i="12" s="1"/>
  <c r="X89" i="12" s="1"/>
  <c r="X90" i="12" s="1"/>
  <c r="X91" i="12" s="1"/>
  <c r="X92" i="12" s="1"/>
  <c r="X93" i="12" s="1"/>
  <c r="X94" i="12" s="1"/>
  <c r="X95" i="12" s="1"/>
  <c r="X96" i="12" s="1"/>
  <c r="X97" i="12" s="1"/>
  <c r="X98" i="12" s="1"/>
  <c r="X99" i="12" s="1"/>
  <c r="X100" i="12" s="1"/>
  <c r="X101" i="12" s="1"/>
  <c r="X102" i="12" s="1"/>
  <c r="X103" i="12" s="1"/>
  <c r="Q6" i="12"/>
  <c r="Q7" i="12" s="1"/>
  <c r="Q8" i="12" s="1"/>
  <c r="Q9" i="12" s="1"/>
  <c r="Q10" i="12" s="1"/>
  <c r="Q11" i="12" s="1"/>
  <c r="Q12" i="12" s="1"/>
  <c r="Q13" i="12" s="1"/>
  <c r="Q14" i="12" s="1"/>
  <c r="Q15" i="12" s="1"/>
  <c r="Q16" i="12" s="1"/>
  <c r="Q17" i="12" s="1"/>
  <c r="Q18" i="12" s="1"/>
  <c r="Q19" i="12" s="1"/>
  <c r="Q20" i="12" s="1"/>
  <c r="Q21" i="12" s="1"/>
  <c r="Q22" i="12" s="1"/>
  <c r="Q23" i="12" s="1"/>
  <c r="Q24" i="12" s="1"/>
  <c r="Q25" i="12" s="1"/>
  <c r="Q26" i="12" s="1"/>
  <c r="Q27" i="12" s="1"/>
  <c r="Q28" i="12" s="1"/>
  <c r="Q29" i="12" s="1"/>
  <c r="Q30" i="12" s="1"/>
  <c r="Q31" i="12" s="1"/>
  <c r="Q32" i="12" s="1"/>
  <c r="Q33" i="12" s="1"/>
  <c r="Q34" i="12" s="1"/>
  <c r="Q35" i="12" s="1"/>
  <c r="Q36" i="12" s="1"/>
  <c r="Q37" i="12" s="1"/>
  <c r="Q38" i="12" s="1"/>
  <c r="Q39" i="12" s="1"/>
  <c r="Q40" i="12" s="1"/>
  <c r="Q41" i="12" s="1"/>
  <c r="Q42" i="12" s="1"/>
  <c r="Q43" i="12" s="1"/>
  <c r="Q44" i="12" s="1"/>
  <c r="Q46" i="12" s="1"/>
  <c r="Q47" i="12" s="1"/>
  <c r="Q48" i="12" s="1"/>
  <c r="Q49" i="12" s="1"/>
  <c r="Q50" i="12" s="1"/>
  <c r="Q51" i="12" s="1"/>
  <c r="Q52" i="12" s="1"/>
  <c r="Q53" i="12" s="1"/>
  <c r="Q54" i="12" s="1"/>
  <c r="Q55" i="12" s="1"/>
  <c r="Q56" i="12" s="1"/>
  <c r="Q57" i="12" s="1"/>
  <c r="Q58" i="12" s="1"/>
  <c r="Q59" i="12" s="1"/>
  <c r="Q60" i="12" s="1"/>
  <c r="Q61" i="12" s="1"/>
  <c r="Q62" i="12" s="1"/>
  <c r="Q63" i="12" s="1"/>
  <c r="Q64" i="12" s="1"/>
  <c r="Q65" i="12" s="1"/>
  <c r="Q66" i="12" s="1"/>
  <c r="Q67" i="12" s="1"/>
  <c r="Q68" i="12" s="1"/>
  <c r="Q69" i="12" s="1"/>
  <c r="Q70" i="12" s="1"/>
  <c r="Q71" i="12" s="1"/>
  <c r="Q72" i="12" s="1"/>
  <c r="Q73" i="12" s="1"/>
  <c r="Q74" i="12" s="1"/>
  <c r="Q75" i="12" s="1"/>
  <c r="Q76" i="12" s="1"/>
  <c r="Q77" i="12" s="1"/>
  <c r="Q78" i="12" s="1"/>
  <c r="Q79" i="12" s="1"/>
  <c r="Q80" i="12" s="1"/>
  <c r="Q81" i="12" s="1"/>
  <c r="Q82" i="12" s="1"/>
  <c r="Q83" i="12" s="1"/>
  <c r="Q84" i="12" s="1"/>
  <c r="Q85" i="12" s="1"/>
  <c r="Q86" i="12" s="1"/>
  <c r="Q87" i="12" s="1"/>
  <c r="Q88" i="12" s="1"/>
  <c r="Q89" i="12" s="1"/>
  <c r="Q90" i="12" s="1"/>
  <c r="Q91" i="12" s="1"/>
  <c r="Q92" i="12" s="1"/>
  <c r="Q93" i="12" s="1"/>
  <c r="Q94" i="12" s="1"/>
  <c r="Q95" i="12" s="1"/>
  <c r="J6" i="12"/>
  <c r="J7" i="12" s="1"/>
  <c r="J8" i="12" s="1"/>
  <c r="J9" i="12" s="1"/>
  <c r="J10" i="12" s="1"/>
  <c r="J11" i="12" s="1"/>
  <c r="J12" i="12" s="1"/>
  <c r="J13" i="12" s="1"/>
  <c r="J14" i="12" s="1"/>
  <c r="J15" i="12" s="1"/>
  <c r="J16" i="12" s="1"/>
  <c r="J17" i="12" s="1"/>
  <c r="J18" i="12" s="1"/>
  <c r="J19" i="12" s="1"/>
  <c r="J20" i="12" s="1"/>
  <c r="J21" i="12" s="1"/>
  <c r="J22" i="12" s="1"/>
  <c r="J23" i="12" s="1"/>
  <c r="J24" i="12" s="1"/>
  <c r="J25" i="12" s="1"/>
  <c r="J26" i="12" s="1"/>
  <c r="J27" i="12" s="1"/>
  <c r="J28" i="12" s="1"/>
  <c r="J29" i="12" s="1"/>
  <c r="J30" i="12" s="1"/>
  <c r="J31" i="12" s="1"/>
  <c r="J32" i="12" s="1"/>
  <c r="J33" i="12" s="1"/>
  <c r="J34" i="12" s="1"/>
  <c r="J35" i="12" s="1"/>
  <c r="J36" i="12" s="1"/>
  <c r="J37" i="12" s="1"/>
  <c r="J38" i="12" s="1"/>
  <c r="J39" i="12" s="1"/>
  <c r="J40" i="12" s="1"/>
  <c r="J41" i="12" s="1"/>
  <c r="J42" i="12" s="1"/>
  <c r="J43" i="12" s="1"/>
  <c r="J44" i="12" s="1"/>
  <c r="J46" i="12" s="1"/>
  <c r="J47" i="12" s="1"/>
  <c r="J48" i="12" s="1"/>
  <c r="J49" i="12" s="1"/>
  <c r="J50" i="12" s="1"/>
  <c r="J51" i="12" s="1"/>
  <c r="J52" i="12" s="1"/>
  <c r="J53" i="12" s="1"/>
  <c r="J54" i="12" s="1"/>
  <c r="J55" i="12" s="1"/>
  <c r="J56" i="12" s="1"/>
  <c r="J57" i="12" s="1"/>
  <c r="J58" i="12" s="1"/>
  <c r="J59" i="12" s="1"/>
  <c r="J60" i="12" s="1"/>
  <c r="J61" i="12" s="1"/>
  <c r="J62" i="12" s="1"/>
  <c r="J63" i="12" s="1"/>
  <c r="J64" i="12" s="1"/>
  <c r="J65" i="12" s="1"/>
  <c r="J66" i="12" s="1"/>
  <c r="J67" i="12" s="1"/>
  <c r="J68" i="12" s="1"/>
  <c r="J69" i="12" s="1"/>
  <c r="J70" i="12" s="1"/>
  <c r="J71" i="12" s="1"/>
  <c r="J72" i="12" s="1"/>
  <c r="J73" i="12" s="1"/>
  <c r="J74" i="12" s="1"/>
  <c r="J75" i="12" s="1"/>
  <c r="J76" i="12" s="1"/>
  <c r="J77" i="12" s="1"/>
  <c r="J78" i="12" s="1"/>
  <c r="J79" i="12" s="1"/>
  <c r="J80" i="12" s="1"/>
  <c r="J81" i="12" s="1"/>
  <c r="J82" i="12" s="1"/>
  <c r="J83" i="12" s="1"/>
  <c r="J84" i="12" s="1"/>
  <c r="C6" i="12"/>
  <c r="C7" i="12" s="1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3" i="12" s="1"/>
  <c r="C44" i="12" s="1"/>
  <c r="C46" i="12" s="1"/>
  <c r="C47" i="12" s="1"/>
  <c r="C48" i="12" s="1"/>
  <c r="C50" i="12" s="1"/>
  <c r="C51" i="12" s="1"/>
  <c r="C52" i="12" s="1"/>
  <c r="C57" i="12" s="1"/>
  <c r="C58" i="12" s="1"/>
  <c r="C59" i="12" s="1"/>
  <c r="C60" i="12" s="1"/>
  <c r="C61" i="12" s="1"/>
  <c r="C62" i="12" s="1"/>
  <c r="C64" i="12" s="1"/>
  <c r="C65" i="12" s="1"/>
  <c r="C66" i="12" s="1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87" i="12" s="1"/>
  <c r="C88" i="12" s="1"/>
  <c r="C89" i="12" s="1"/>
  <c r="C90" i="12" s="1"/>
  <c r="C91" i="12" s="1"/>
  <c r="C92" i="12" s="1"/>
  <c r="C93" i="12" s="1"/>
  <c r="C94" i="12" s="1"/>
  <c r="C95" i="12" s="1"/>
  <c r="C96" i="12" s="1"/>
  <c r="C97" i="12" s="1"/>
  <c r="C98" i="12" s="1"/>
  <c r="C99" i="12" s="1"/>
  <c r="C100" i="12" s="1"/>
  <c r="C101" i="12" s="1"/>
  <c r="C102" i="12" s="1"/>
  <c r="C103" i="12" s="1"/>
  <c r="C104" i="12" s="1"/>
  <c r="C105" i="12" s="1"/>
  <c r="C106" i="12" s="1"/>
  <c r="C107" i="12" s="1"/>
  <c r="C108" i="12" s="1"/>
  <c r="C109" i="12" s="1"/>
  <c r="C110" i="12" s="1"/>
  <c r="C111" i="12" s="1"/>
  <c r="C112" i="12" s="1"/>
  <c r="C113" i="12" s="1"/>
  <c r="C114" i="12" s="1"/>
  <c r="C115" i="12" s="1"/>
  <c r="C116" i="12" s="1"/>
  <c r="J10" i="6" l="1"/>
  <c r="J151" i="6" l="1"/>
  <c r="J112" i="6"/>
  <c r="J114" i="6" s="1"/>
  <c r="J13" i="6"/>
  <c r="J198" i="6" l="1"/>
  <c r="J145" i="6" l="1"/>
  <c r="J144" i="6"/>
  <c r="J160" i="6" l="1"/>
  <c r="J68" i="6"/>
  <c r="J69" i="6" s="1"/>
  <c r="J159" i="6"/>
  <c r="J163" i="6" l="1"/>
  <c r="J164" i="6" s="1"/>
  <c r="J172" i="6"/>
  <c r="J173" i="6" s="1"/>
  <c r="J79" i="6" l="1"/>
  <c r="J78" i="6" l="1"/>
  <c r="J80" i="6" s="1"/>
  <c r="J72" i="6" l="1"/>
  <c r="J75" i="6" s="1"/>
  <c r="N34" i="10" l="1"/>
  <c r="N35" i="10"/>
  <c r="N36" i="10"/>
  <c r="N33" i="10"/>
  <c r="N28" i="10"/>
  <c r="N29" i="10"/>
  <c r="N30" i="10"/>
  <c r="N27" i="10"/>
  <c r="D36" i="10"/>
  <c r="D35" i="10"/>
  <c r="D34" i="10"/>
  <c r="D33" i="10"/>
  <c r="D30" i="10"/>
  <c r="D29" i="10"/>
  <c r="D28" i="10"/>
  <c r="D27" i="10"/>
  <c r="H34" i="10"/>
  <c r="H35" i="10"/>
  <c r="H36" i="10"/>
  <c r="H33" i="10"/>
  <c r="H28" i="10"/>
  <c r="H29" i="10"/>
  <c r="H30" i="10"/>
  <c r="H27" i="10"/>
  <c r="D21" i="10"/>
  <c r="D20" i="10"/>
  <c r="D19" i="10"/>
  <c r="D18" i="10"/>
  <c r="D17" i="10"/>
  <c r="D16" i="10"/>
  <c r="D13" i="10"/>
  <c r="D12" i="10"/>
  <c r="D11" i="10"/>
  <c r="D10" i="10"/>
  <c r="D9" i="10"/>
  <c r="D8" i="10"/>
  <c r="N21" i="10"/>
  <c r="H21" i="10"/>
  <c r="N20" i="10"/>
  <c r="H20" i="10"/>
  <c r="N19" i="10"/>
  <c r="H19" i="10"/>
  <c r="N18" i="10"/>
  <c r="H18" i="10"/>
  <c r="N17" i="10"/>
  <c r="H17" i="10"/>
  <c r="N16" i="10"/>
  <c r="H16" i="10"/>
  <c r="N13" i="10"/>
  <c r="H13" i="10"/>
  <c r="N12" i="10"/>
  <c r="H12" i="10"/>
  <c r="N11" i="10"/>
  <c r="H11" i="10"/>
  <c r="N10" i="10"/>
  <c r="H10" i="10"/>
  <c r="N9" i="10"/>
  <c r="H9" i="10"/>
  <c r="N8" i="10"/>
  <c r="H8" i="10"/>
  <c r="H22" i="10" l="1"/>
  <c r="H31" i="10"/>
  <c r="N37" i="10"/>
  <c r="N22" i="10"/>
  <c r="N14" i="10"/>
  <c r="P21" i="10" s="1"/>
  <c r="H37" i="10"/>
  <c r="H14" i="10"/>
  <c r="D37" i="10"/>
  <c r="D31" i="10"/>
  <c r="D22" i="10"/>
  <c r="D14" i="10"/>
  <c r="H38" i="10" l="1"/>
  <c r="D38" i="10"/>
  <c r="J61" i="6" l="1"/>
  <c r="J60" i="6"/>
  <c r="J62" i="6" l="1"/>
  <c r="J177" i="6"/>
  <c r="J176" i="6"/>
  <c r="J178" i="6" s="1"/>
  <c r="J51" i="6" l="1"/>
  <c r="J122" i="6"/>
  <c r="J185" i="6"/>
  <c r="J184" i="6"/>
  <c r="J183" i="6"/>
  <c r="J152" i="6"/>
  <c r="J150" i="6"/>
  <c r="J149" i="6"/>
  <c r="J148" i="6"/>
  <c r="J153" i="6" l="1"/>
  <c r="J121" i="6"/>
  <c r="J84" i="6" l="1"/>
  <c r="J57" i="6"/>
  <c r="J38" i="6" l="1"/>
  <c r="J157" i="6" l="1"/>
  <c r="J161" i="6" s="1"/>
  <c r="J143" i="6"/>
  <c r="J146" i="6" l="1"/>
  <c r="J182" i="6"/>
  <c r="J181" i="6"/>
  <c r="J186" i="6" s="1"/>
  <c r="J195" i="6"/>
  <c r="J196" i="6" s="1"/>
  <c r="J83" i="6"/>
  <c r="J85" i="6" s="1"/>
  <c r="J135" i="6" l="1"/>
  <c r="J134" i="6"/>
  <c r="J136" i="6" l="1"/>
  <c r="G318" i="9"/>
  <c r="G317" i="9"/>
  <c r="G316" i="9"/>
  <c r="G315" i="9"/>
  <c r="G314" i="9"/>
  <c r="G319" i="9" s="1"/>
  <c r="G311" i="9"/>
  <c r="G310" i="9"/>
  <c r="G306" i="9"/>
  <c r="G305" i="9"/>
  <c r="G301" i="9"/>
  <c r="G300" i="9"/>
  <c r="G299" i="9"/>
  <c r="G296" i="9"/>
  <c r="G295" i="9"/>
  <c r="G292" i="9"/>
  <c r="G291" i="9"/>
  <c r="G290" i="9"/>
  <c r="G289" i="9"/>
  <c r="G288" i="9"/>
  <c r="G284" i="9"/>
  <c r="G283" i="9"/>
  <c r="G282" i="9"/>
  <c r="G281" i="9"/>
  <c r="G280" i="9"/>
  <c r="G277" i="9"/>
  <c r="G276" i="9"/>
  <c r="G275" i="9"/>
  <c r="G278" i="9" s="1"/>
  <c r="G272" i="9"/>
  <c r="G271" i="9"/>
  <c r="G270" i="9"/>
  <c r="G269" i="9"/>
  <c r="G268" i="9"/>
  <c r="G267" i="9"/>
  <c r="G266" i="9"/>
  <c r="G265" i="9"/>
  <c r="G264" i="9"/>
  <c r="G263" i="9"/>
  <c r="G262" i="9"/>
  <c r="G261" i="9"/>
  <c r="G258" i="9"/>
  <c r="G259" i="9" s="1"/>
  <c r="G255" i="9"/>
  <c r="G254" i="9"/>
  <c r="G251" i="9"/>
  <c r="G250" i="9"/>
  <c r="G249" i="9"/>
  <c r="G248" i="9"/>
  <c r="G243" i="9"/>
  <c r="G244" i="9" s="1"/>
  <c r="G240" i="9"/>
  <c r="G239" i="9"/>
  <c r="G238" i="9"/>
  <c r="G237" i="9"/>
  <c r="G236" i="9"/>
  <c r="G235" i="9"/>
  <c r="G241" i="9" s="1"/>
  <c r="G232" i="9"/>
  <c r="G233" i="9" s="1"/>
  <c r="G229" i="9"/>
  <c r="G228" i="9"/>
  <c r="G227" i="9"/>
  <c r="G226" i="9"/>
  <c r="G222" i="9"/>
  <c r="G221" i="9"/>
  <c r="G220" i="9"/>
  <c r="G219" i="9"/>
  <c r="G218" i="9"/>
  <c r="G217" i="9"/>
  <c r="G216" i="9"/>
  <c r="G215" i="9"/>
  <c r="G212" i="9"/>
  <c r="G211" i="9"/>
  <c r="G210" i="9"/>
  <c r="G209" i="9"/>
  <c r="G206" i="9"/>
  <c r="G205" i="9"/>
  <c r="G204" i="9"/>
  <c r="G203" i="9"/>
  <c r="G202" i="9"/>
  <c r="G201" i="9"/>
  <c r="G200" i="9"/>
  <c r="G199" i="9"/>
  <c r="G198" i="9"/>
  <c r="G196" i="9"/>
  <c r="G195" i="9"/>
  <c r="G194" i="9"/>
  <c r="G193" i="9"/>
  <c r="G192" i="9"/>
  <c r="G191" i="9"/>
  <c r="G190" i="9"/>
  <c r="G189" i="9"/>
  <c r="G185" i="9"/>
  <c r="G184" i="9"/>
  <c r="G183" i="9"/>
  <c r="G182" i="9"/>
  <c r="G181" i="9"/>
  <c r="G178" i="9"/>
  <c r="G177" i="9"/>
  <c r="G176" i="9"/>
  <c r="G175" i="9"/>
  <c r="G174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5" i="9"/>
  <c r="G154" i="9"/>
  <c r="G153" i="9"/>
  <c r="G152" i="9"/>
  <c r="G151" i="9"/>
  <c r="G150" i="9"/>
  <c r="G149" i="9"/>
  <c r="G148" i="9"/>
  <c r="G144" i="9"/>
  <c r="G145" i="9" s="1"/>
  <c r="G141" i="9"/>
  <c r="G140" i="9"/>
  <c r="G139" i="9"/>
  <c r="G135" i="9"/>
  <c r="G134" i="9"/>
  <c r="G133" i="9"/>
  <c r="G132" i="9"/>
  <c r="G131" i="9"/>
  <c r="G130" i="9"/>
  <c r="G129" i="9"/>
  <c r="G136" i="9" s="1"/>
  <c r="G126" i="9"/>
  <c r="G125" i="9"/>
  <c r="G124" i="9"/>
  <c r="G123" i="9"/>
  <c r="G122" i="9"/>
  <c r="G121" i="9"/>
  <c r="G120" i="9"/>
  <c r="G119" i="9"/>
  <c r="G118" i="9"/>
  <c r="G115" i="9"/>
  <c r="G114" i="9"/>
  <c r="G110" i="9"/>
  <c r="G109" i="9"/>
  <c r="G108" i="9"/>
  <c r="G107" i="9"/>
  <c r="G106" i="9"/>
  <c r="G105" i="9"/>
  <c r="G104" i="9"/>
  <c r="G100" i="9"/>
  <c r="G99" i="9"/>
  <c r="G98" i="9"/>
  <c r="G97" i="9"/>
  <c r="G96" i="9"/>
  <c r="G92" i="9"/>
  <c r="G91" i="9"/>
  <c r="G90" i="9"/>
  <c r="G89" i="9"/>
  <c r="G88" i="9"/>
  <c r="G87" i="9"/>
  <c r="G86" i="9"/>
  <c r="G85" i="9"/>
  <c r="G84" i="9"/>
  <c r="G83" i="9"/>
  <c r="G82" i="9"/>
  <c r="G79" i="9"/>
  <c r="G78" i="9"/>
  <c r="G77" i="9"/>
  <c r="G76" i="9"/>
  <c r="G73" i="9"/>
  <c r="G72" i="9"/>
  <c r="G71" i="9"/>
  <c r="G70" i="9"/>
  <c r="G66" i="9"/>
  <c r="G65" i="9"/>
  <c r="G64" i="9"/>
  <c r="G63" i="9"/>
  <c r="G62" i="9"/>
  <c r="G61" i="9"/>
  <c r="G60" i="9"/>
  <c r="G59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28" i="9"/>
  <c r="G29" i="9" s="1"/>
  <c r="G25" i="9"/>
  <c r="G24" i="9"/>
  <c r="G23" i="9"/>
  <c r="G22" i="9"/>
  <c r="G21" i="9"/>
  <c r="G20" i="9"/>
  <c r="G19" i="9"/>
  <c r="G16" i="9"/>
  <c r="G15" i="9"/>
  <c r="G14" i="9"/>
  <c r="G13" i="9"/>
  <c r="G12" i="9"/>
  <c r="G11" i="9"/>
  <c r="G207" i="9" l="1"/>
  <c r="G285" i="9"/>
  <c r="G80" i="9"/>
  <c r="G116" i="9"/>
  <c r="G252" i="9"/>
  <c r="G111" i="9"/>
  <c r="G302" i="9"/>
  <c r="G230" i="9"/>
  <c r="G256" i="9"/>
  <c r="G307" i="9"/>
  <c r="G127" i="9"/>
  <c r="G142" i="9"/>
  <c r="G213" i="9"/>
  <c r="G297" i="9"/>
  <c r="G312" i="9"/>
  <c r="G223" i="9"/>
  <c r="G26" i="9"/>
  <c r="G101" i="9"/>
  <c r="G179" i="9"/>
  <c r="G186" i="9"/>
  <c r="G273" i="9"/>
  <c r="G17" i="9"/>
  <c r="G57" i="9"/>
  <c r="G156" i="9"/>
  <c r="G172" i="9"/>
  <c r="G67" i="9"/>
  <c r="G74" i="9"/>
  <c r="G93" i="9"/>
  <c r="G293" i="9"/>
  <c r="G318" i="8"/>
  <c r="G317" i="8"/>
  <c r="G316" i="8"/>
  <c r="G315" i="8"/>
  <c r="G314" i="8"/>
  <c r="G311" i="8"/>
  <c r="G310" i="8"/>
  <c r="G306" i="8"/>
  <c r="G305" i="8"/>
  <c r="G301" i="8"/>
  <c r="G300" i="8"/>
  <c r="G299" i="8"/>
  <c r="G296" i="8"/>
  <c r="G295" i="8"/>
  <c r="G292" i="8"/>
  <c r="G291" i="8"/>
  <c r="G290" i="8"/>
  <c r="G289" i="8"/>
  <c r="G288" i="8"/>
  <c r="G284" i="8"/>
  <c r="G283" i="8"/>
  <c r="G282" i="8"/>
  <c r="G281" i="8"/>
  <c r="G280" i="8"/>
  <c r="G277" i="8"/>
  <c r="G276" i="8"/>
  <c r="G275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58" i="8"/>
  <c r="G259" i="8" s="1"/>
  <c r="G255" i="8"/>
  <c r="G254" i="8"/>
  <c r="G251" i="8"/>
  <c r="G250" i="8"/>
  <c r="G249" i="8"/>
  <c r="G248" i="8"/>
  <c r="G243" i="8"/>
  <c r="G244" i="8" s="1"/>
  <c r="G240" i="8"/>
  <c r="G239" i="8"/>
  <c r="G238" i="8"/>
  <c r="G237" i="8"/>
  <c r="G236" i="8"/>
  <c r="G235" i="8"/>
  <c r="G232" i="8"/>
  <c r="G233" i="8" s="1"/>
  <c r="G229" i="8"/>
  <c r="G228" i="8"/>
  <c r="G227" i="8"/>
  <c r="G226" i="8"/>
  <c r="G222" i="8"/>
  <c r="G221" i="8"/>
  <c r="G220" i="8"/>
  <c r="G219" i="8"/>
  <c r="G218" i="8"/>
  <c r="G217" i="8"/>
  <c r="G216" i="8"/>
  <c r="G215" i="8"/>
  <c r="G212" i="8"/>
  <c r="G211" i="8"/>
  <c r="G210" i="8"/>
  <c r="G209" i="8"/>
  <c r="G206" i="8"/>
  <c r="G205" i="8"/>
  <c r="G204" i="8"/>
  <c r="G203" i="8"/>
  <c r="G202" i="8"/>
  <c r="G201" i="8"/>
  <c r="G200" i="8"/>
  <c r="G199" i="8"/>
  <c r="G198" i="8"/>
  <c r="G196" i="8"/>
  <c r="G195" i="8"/>
  <c r="G194" i="8"/>
  <c r="G193" i="8"/>
  <c r="G192" i="8"/>
  <c r="G191" i="8"/>
  <c r="G190" i="8"/>
  <c r="G189" i="8"/>
  <c r="G185" i="8"/>
  <c r="G184" i="8"/>
  <c r="G183" i="8"/>
  <c r="G182" i="8"/>
  <c r="G181" i="8"/>
  <c r="G178" i="8"/>
  <c r="G177" i="8"/>
  <c r="G176" i="8"/>
  <c r="G175" i="8"/>
  <c r="G174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5" i="8"/>
  <c r="G154" i="8"/>
  <c r="G153" i="8"/>
  <c r="G152" i="8"/>
  <c r="G151" i="8"/>
  <c r="G150" i="8"/>
  <c r="G149" i="8"/>
  <c r="G148" i="8"/>
  <c r="G144" i="8"/>
  <c r="G145" i="8" s="1"/>
  <c r="G141" i="8"/>
  <c r="G140" i="8"/>
  <c r="G139" i="8"/>
  <c r="G135" i="8"/>
  <c r="G134" i="8"/>
  <c r="G133" i="8"/>
  <c r="G132" i="8"/>
  <c r="G131" i="8"/>
  <c r="G130" i="8"/>
  <c r="G129" i="8"/>
  <c r="G126" i="8"/>
  <c r="G125" i="8"/>
  <c r="G124" i="8"/>
  <c r="G123" i="8"/>
  <c r="G122" i="8"/>
  <c r="G121" i="8"/>
  <c r="G120" i="8"/>
  <c r="G119" i="8"/>
  <c r="G118" i="8"/>
  <c r="G115" i="8"/>
  <c r="G114" i="8"/>
  <c r="G110" i="8"/>
  <c r="G109" i="8"/>
  <c r="G108" i="8"/>
  <c r="G107" i="8"/>
  <c r="G106" i="8"/>
  <c r="G105" i="8"/>
  <c r="G104" i="8"/>
  <c r="G100" i="8"/>
  <c r="G99" i="8"/>
  <c r="G98" i="8"/>
  <c r="G97" i="8"/>
  <c r="G96" i="8"/>
  <c r="G92" i="8"/>
  <c r="G91" i="8"/>
  <c r="G90" i="8"/>
  <c r="G89" i="8"/>
  <c r="G88" i="8"/>
  <c r="G87" i="8"/>
  <c r="G86" i="8"/>
  <c r="G85" i="8"/>
  <c r="G84" i="8"/>
  <c r="G83" i="8"/>
  <c r="G82" i="8"/>
  <c r="G79" i="8"/>
  <c r="G78" i="8"/>
  <c r="G77" i="8"/>
  <c r="G76" i="8"/>
  <c r="G73" i="8"/>
  <c r="G72" i="8"/>
  <c r="G71" i="8"/>
  <c r="G70" i="8"/>
  <c r="G66" i="8"/>
  <c r="G65" i="8"/>
  <c r="G64" i="8"/>
  <c r="G63" i="8"/>
  <c r="G62" i="8"/>
  <c r="G61" i="8"/>
  <c r="G60" i="8"/>
  <c r="G59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28" i="8"/>
  <c r="G29" i="8" s="1"/>
  <c r="G25" i="8"/>
  <c r="G24" i="8"/>
  <c r="G23" i="8"/>
  <c r="G22" i="8"/>
  <c r="G21" i="8"/>
  <c r="G20" i="8"/>
  <c r="G19" i="8"/>
  <c r="G16" i="8"/>
  <c r="G15" i="8"/>
  <c r="G14" i="8"/>
  <c r="G13" i="8"/>
  <c r="G12" i="8"/>
  <c r="G11" i="8"/>
  <c r="G320" i="9" l="1"/>
  <c r="G321" i="9" s="1"/>
  <c r="G322" i="9" s="1"/>
  <c r="G80" i="8"/>
  <c r="G142" i="8"/>
  <c r="G278" i="8"/>
  <c r="G319" i="8"/>
  <c r="G302" i="8"/>
  <c r="G252" i="8"/>
  <c r="G241" i="8"/>
  <c r="G17" i="8"/>
  <c r="G127" i="8"/>
  <c r="G136" i="8"/>
  <c r="G256" i="8"/>
  <c r="G312" i="8"/>
  <c r="G101" i="8"/>
  <c r="G179" i="8"/>
  <c r="G307" i="8"/>
  <c r="G93" i="8"/>
  <c r="G230" i="8"/>
  <c r="G293" i="8"/>
  <c r="G172" i="8"/>
  <c r="G223" i="8"/>
  <c r="G156" i="8"/>
  <c r="G207" i="8"/>
  <c r="G57" i="8"/>
  <c r="G213" i="8"/>
  <c r="G273" i="8"/>
  <c r="G285" i="8"/>
  <c r="G67" i="8"/>
  <c r="G74" i="8"/>
  <c r="G116" i="8"/>
  <c r="G26" i="8"/>
  <c r="G111" i="8"/>
  <c r="G186" i="8"/>
  <c r="G297" i="8"/>
  <c r="J39" i="6"/>
  <c r="G320" i="8" l="1"/>
  <c r="G321" i="8" s="1"/>
  <c r="G322" i="8" s="1"/>
  <c r="J56" i="6" l="1"/>
  <c r="J55" i="6"/>
  <c r="J58" i="6" l="1"/>
  <c r="J169" i="6"/>
  <c r="J168" i="6"/>
  <c r="J167" i="6" l="1"/>
  <c r="J170" i="6" s="1"/>
  <c r="J124" i="6"/>
  <c r="J188" i="6" l="1"/>
  <c r="J189" i="6" s="1"/>
  <c r="J49" i="6"/>
  <c r="J109" i="6" l="1"/>
  <c r="J110" i="6" s="1"/>
  <c r="J200" i="6" l="1"/>
  <c r="J199" i="6"/>
  <c r="J201" i="6" s="1"/>
  <c r="J138" i="6"/>
  <c r="J141" i="6" s="1"/>
  <c r="J130" i="6"/>
  <c r="J131" i="6" s="1"/>
  <c r="J125" i="6"/>
  <c r="J123" i="6"/>
  <c r="J120" i="6"/>
  <c r="J105" i="6"/>
  <c r="J104" i="6"/>
  <c r="J103" i="6"/>
  <c r="J102" i="6"/>
  <c r="J101" i="6"/>
  <c r="J100" i="6"/>
  <c r="J99" i="6"/>
  <c r="J98" i="6"/>
  <c r="J97" i="6"/>
  <c r="J95" i="6"/>
  <c r="J94" i="6"/>
  <c r="J93" i="6"/>
  <c r="J92" i="6"/>
  <c r="J91" i="6"/>
  <c r="J90" i="6"/>
  <c r="J89" i="6"/>
  <c r="J88" i="6"/>
  <c r="J64" i="6"/>
  <c r="J65" i="6" s="1"/>
  <c r="J50" i="6"/>
  <c r="J52" i="6" s="1"/>
  <c r="J45" i="6"/>
  <c r="J44" i="6"/>
  <c r="J43" i="6"/>
  <c r="J37" i="6"/>
  <c r="J36" i="6"/>
  <c r="J35" i="6"/>
  <c r="J40" i="6" s="1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1" i="6"/>
  <c r="J106" i="6" l="1"/>
  <c r="J46" i="6"/>
  <c r="J126" i="6"/>
  <c r="J32" i="6"/>
  <c r="J4" i="6" s="1"/>
  <c r="J202" i="6" l="1"/>
  <c r="J203" i="6" l="1"/>
  <c r="J204" i="6" s="1"/>
</calcChain>
</file>

<file path=xl/sharedStrings.xml><?xml version="1.0" encoding="utf-8"?>
<sst xmlns="http://schemas.openxmlformats.org/spreadsheetml/2006/main" count="7968" uniqueCount="1830">
  <si>
    <t>TERRAZA</t>
  </si>
  <si>
    <t>TERCER PISO</t>
  </si>
  <si>
    <t>PRIMER PISO</t>
  </si>
  <si>
    <t>EDIFICIO MZ 14</t>
  </si>
  <si>
    <t>Barras para discapacidad (barras fijas y barra móvil)</t>
  </si>
  <si>
    <t>SEGUNDO PISO</t>
  </si>
  <si>
    <t>pilarete</t>
  </si>
  <si>
    <t>RUBRO</t>
  </si>
  <si>
    <t>DESCRIPCIÓN</t>
  </si>
  <si>
    <t>UNIDAD</t>
  </si>
  <si>
    <t>CANTIDAD</t>
  </si>
  <si>
    <t>PRECIO UNITARIO</t>
  </si>
  <si>
    <t>TOTAL</t>
  </si>
  <si>
    <t>EDIFICIO TÁBARA</t>
  </si>
  <si>
    <t>PLANTA BAJA-TÁBARA</t>
  </si>
  <si>
    <t>Reparación  de jardinera-hormigón y acabado Revestimiento</t>
  </si>
  <si>
    <t>m2</t>
  </si>
  <si>
    <t>u</t>
  </si>
  <si>
    <t xml:space="preserve">Derrocamiento de mesón de hormigón </t>
  </si>
  <si>
    <t>Instalación de puertas existentes incluye cerradura, accesorios nuevos, lijado, pintura, marco, jamba y los trabajos necesarios de albañilería y carpintería para reutilizar las puertas.</t>
  </si>
  <si>
    <t xml:space="preserve">Retiro y reubicación de división de malla galvanizada, incluye puerta, materiales de sujeción y pintura anticorrosiva </t>
  </si>
  <si>
    <t xml:space="preserve">División de malla galvanizada-incluye materiales de sujeción, pintura anticorrosiva </t>
  </si>
  <si>
    <t>Limpieza, pulido y autonivelante de piso en Galería-garaje-incluye retiro material existente</t>
  </si>
  <si>
    <t>Derrocamiento de paredes de mampostería</t>
  </si>
  <si>
    <t>Acero de Refuerzo FY = 4200 Kg/cm2</t>
  </si>
  <si>
    <t>m3</t>
  </si>
  <si>
    <t>m</t>
  </si>
  <si>
    <t>Puntos de aguas servidas 110</t>
  </si>
  <si>
    <t>Puntos de aguas servidas 50</t>
  </si>
  <si>
    <t>Punto de agua potable</t>
  </si>
  <si>
    <t>Suministro e instalación de Tubería  PVC 4" (110 mm)</t>
  </si>
  <si>
    <t>Suministro e instalación de Tubería  PVC 2" (50 mm)</t>
  </si>
  <si>
    <t>Tubería AP (1/2"), incluye accesorios</t>
  </si>
  <si>
    <t>Retiro de piezas sanitarias existentes</t>
  </si>
  <si>
    <t>Provisión de marcos de puertas 1.0</t>
  </si>
  <si>
    <t>Rampa metálica con estructura- incluye elementos de sujeción</t>
  </si>
  <si>
    <t xml:space="preserve">baranda para rampa metálica, incluye elementos de sujeción </t>
  </si>
  <si>
    <t>Instalación de cerámica de pared</t>
  </si>
  <si>
    <t>Instalación de cerámica de piso</t>
  </si>
  <si>
    <t>puntos de iluminación 110 v</t>
  </si>
  <si>
    <t>Aluminio y vidrio-4mm</t>
  </si>
  <si>
    <t xml:space="preserve">Reparación de división de malla y puerta- incluye elementos de sujeción, cerradura y pintura anticorrosiva </t>
  </si>
  <si>
    <t>Reparación y restauración de piso existente incluye mortero de nivelación y autonivelante-aditivo para pegar hormigon nuevo con antiguo, limpieza y pulido del revestimiento existente- incluye sellado de punto de agua potable y desague</t>
  </si>
  <si>
    <t>Pintura satinada en paredes, vigas y losa (incluye empaste y sellado)</t>
  </si>
  <si>
    <t>PRIMER PISO-TÁBARA</t>
  </si>
  <si>
    <t>Instalación de puertas acústicas existentes incluye provisión de cerradura, accesorios nuevos, lijado, pintura, jamba y los trabajos necesarios de albañileria y carpinteria para su reutilización.</t>
  </si>
  <si>
    <t>Provisión e instalación de recubrimiento decorativo en piso espesor 20mm resistente a los rayos UV Y Resistente al alto tráfico (césped)</t>
  </si>
  <si>
    <t>Retiro de las divisiones existentes incluye traslado</t>
  </si>
  <si>
    <t>glb</t>
  </si>
  <si>
    <t>Pintura satinada en mampostería (incluye empaste y sellado)</t>
  </si>
  <si>
    <t>Canal trapecial recolector de AALL</t>
  </si>
  <si>
    <t>Suministro e instalación de 1 juego de 2 Spot LED aluminio natural 20w 4000k 85-265V FP&gt;0.9 1600LM 190X120X80MM LEDEX incluye un Riel por cada juego.</t>
  </si>
  <si>
    <t>Canalización 1/2, 1 Ø 1“ EMT con accesorios, cajas de paso y derivaciones</t>
  </si>
  <si>
    <t xml:space="preserve">Provisión e instalación de breaker </t>
  </si>
  <si>
    <t>SEGUNDO PISO-TÁBARA</t>
  </si>
  <si>
    <t>Recubrimiento de caja eléctrica</t>
  </si>
  <si>
    <t>Recubrimiento en jardinera</t>
  </si>
  <si>
    <t>TERCER PISO-TÁBARA</t>
  </si>
  <si>
    <t>baño</t>
  </si>
  <si>
    <t>Provisión e instalación de paneles de espejos para salón de maquillaje (2,00M*1,20M) e=10mm, con marco de perfil de aluminio-Incluye luces Led alrededor del espejo, Instalaciones eléctricas y material de sujeción</t>
  </si>
  <si>
    <t>Provisión e Instalación de puerta metálica incluye cerradura, accesorios, pintura, marco.</t>
  </si>
  <si>
    <t>Rociado de poliuretano sobre Tumbado de losa Planta Baja- incluye limpieza y pulido</t>
  </si>
  <si>
    <t>RUBROS GENERALES</t>
  </si>
  <si>
    <t>EDIFICIO GOBERNACIÓN</t>
  </si>
  <si>
    <t>Provisión e instalación de divisiones de mallas, incluye puertas, pintura anticorrosiva y elementos de sujeción, incluye chova en puntos de sujeción.</t>
  </si>
  <si>
    <t>Derrocamiento de mamposteria, para instalar puerta metálica hacia balcón de Humberto Salgado</t>
  </si>
  <si>
    <t>Provisión e instalación de puerta metálica 2 x 1 mts., incluye accesorios, abatir hacia afuera (balcón)</t>
  </si>
  <si>
    <t>Provisión en instalación de material aislante en tuberías en los áreas indicadas de los tres pabellones AG, HS Y PP</t>
  </si>
  <si>
    <t>Provisión e instalación de Tumbado de fibra mineral (ensamble Gilbert 301)</t>
  </si>
  <si>
    <t>Bajada e instalación de sistema contra incendio, luminarias en el ensamble de Gilbert 301</t>
  </si>
  <si>
    <t>Reparación de mesón y marco de madera con focos para iluminación, para maquillaje teatro, incluye tratamiento madera y laca/pintura (área maquillaje)</t>
  </si>
  <si>
    <t>Provisión de Alfombra de alto tráfico pelo corto.</t>
  </si>
  <si>
    <t>Provisión e instalación de Módulos absorbentes  (acústico) Paneles 1: (1.20x0.60cm) Malakita</t>
  </si>
  <si>
    <t>Remoción e instalación de tarjeta y puerta de madera existente (doble hoja)</t>
  </si>
  <si>
    <t>Mamposteria de bloque</t>
  </si>
  <si>
    <t>Enlucido de mamposteria incluye filos y cuadrado de boquete</t>
  </si>
  <si>
    <t>Provisión y colocación de pared de Gypsum con tratamiento acústico en paredes EAS, CABINAS GILBERT 103</t>
  </si>
  <si>
    <t>Provisión e instalación de espuma acústica de insonorización color gris.</t>
  </si>
  <si>
    <t>Provisión y colocación de Red para sprinklers por tumbado 2 1/2 "</t>
  </si>
  <si>
    <t>Provisión y colocación de Rociadores en tumbado-Sprinklers</t>
  </si>
  <si>
    <t>Mantenimiento de cortinas eléctricas (Aracely Gilbert)</t>
  </si>
  <si>
    <t>Provisión y colocación de Grifería push y accesorios</t>
  </si>
  <si>
    <t>Inodoros  instalados incluye accesorios-anti vandálico</t>
  </si>
  <si>
    <t>Provisión y colocación de urinarios, incluye accesorios</t>
  </si>
  <si>
    <t>Provisión e instalación de paneles de espejos para baños, espesor: 10mm, HS</t>
  </si>
  <si>
    <t>Suministro e instalación de cable #4/0 90°C THHN. CHILLER 1</t>
  </si>
  <si>
    <t>Suministro e instalación de terminales de compresión estañados para cable 4/0</t>
  </si>
  <si>
    <t>Suministro e instalación de cable #4 90°C THHN</t>
  </si>
  <si>
    <t>Suministro e instalación de terminales de compresión estañados para cable 4</t>
  </si>
  <si>
    <t>Conectores roscados de funda sellada de 4"</t>
  </si>
  <si>
    <t>Cobertor termocompresible de terminales 4/0</t>
  </si>
  <si>
    <t xml:space="preserve">Cobertor termocompresible de terminales 4 </t>
  </si>
  <si>
    <t>CHILLER 2</t>
  </si>
  <si>
    <t>Suministro e instalación de cable 250 MCM 90°C THHN</t>
  </si>
  <si>
    <t>Suministro e instalación de terminales 250MCM de compresión estañados</t>
  </si>
  <si>
    <t>Cobertor termocompresible de terminales 250</t>
  </si>
  <si>
    <t>Cobertor termocompresible de terminales 4</t>
  </si>
  <si>
    <t>Revisión y mantenimiento general en vidrios de tragaluces y lucernarios de terrazas Universidad de las Artes-Incluye elementos de sujeción, tratamiento de hierro, pintura anticorrosiva en platinas y perfiles, silicón, además incluye colocación de láminas arquitectónicas con protección UV en vidrios de tragaluces y lucernarios. (Gobernación, Biblioteca y Tábara).</t>
  </si>
  <si>
    <t>Cambio de vidrios quebrados del lucernario y tragaluces de las terrazas universidad de las Artes.</t>
  </si>
  <si>
    <t>Revisión y mantenimiento general de vidrios verticales del pabellón Aracely Gilbert (incluye elementos de sujeción).</t>
  </si>
  <si>
    <t>Colocación de película arenada en vidrios verticales del pasillo del segundo piso del pabellón Aracely Gilbert</t>
  </si>
  <si>
    <t>EDIFICIO EL TELÉGRAFO</t>
  </si>
  <si>
    <t>Provisión e Instalación puerta Lanford manual (color gris)</t>
  </si>
  <si>
    <t>Provisión e instalación de recubrimiento en piso tipo Tatami, incluye elementos  de sujeción y perfil en laterales. Espesor 1.6 mm.</t>
  </si>
  <si>
    <t>Provisión y colocación de alfombra de alto tráfico, tipo modular, en espacio señalado 3er piso.</t>
  </si>
  <si>
    <t>Provisión e instalación de Gypsum, tipo paneles, recubrimiento ventanales salon danza 3er piso, incluye acabado de pintura.</t>
  </si>
  <si>
    <t>Provisión y colocación de silicón en filos de ventanales, remates entre paneles de gypsum.</t>
  </si>
  <si>
    <t>Provisión e instalación de mampara vidrio templado de 8 mm, con perfilaría de acero inoxidable, incluye elementos de sujeción.</t>
  </si>
  <si>
    <t xml:space="preserve">Puerta de vidrio templado de 8mm doble hoja con accesorios inox.- incluye franjas de seguridad </t>
  </si>
  <si>
    <t>PLANTA BAJA</t>
  </si>
  <si>
    <t xml:space="preserve">Mantenimiento de puerta de vidrio templado en ingreso-incluye elemetos de sujeción </t>
  </si>
  <si>
    <t>Division de gypsum (dos caras) provision, montaje y acabado (piso-techo) color a elección</t>
  </si>
  <si>
    <t>Led Wall Washer Silver IP65, 72 Led (R:24, G:24, B:24) Power Led/ 15 grados/DMX/120-240 VAC, incluye Sistema de Controlador.</t>
  </si>
  <si>
    <t xml:space="preserve">Provisión e instalación de revestimiento en mesón de terraza </t>
  </si>
  <si>
    <t>Provisión e instalación de paneles de espejos para baños y vestidores(0,80M*1,20M) e=10mm,  con marco de perfil  negro de aluminio-incluye material de sujeción.</t>
  </si>
  <si>
    <t>SISTEMA CO2 -CONTRAINCENDIOS</t>
  </si>
  <si>
    <t>Tarjeta fijas de vidrio templado de 8mm con accesorios Inox.</t>
  </si>
  <si>
    <t>EDIFICIO SRI</t>
  </si>
  <si>
    <t>Provisión e instalación de luminarias Led colgante 150w 18000LM FP 0.9 6500K CRI70 120A° 100-240V 50-60HZ IP65 50000H</t>
  </si>
  <si>
    <t>Provisión en instalación de reflectores Led 100w</t>
  </si>
  <si>
    <t>EDIFICIO ITAE</t>
  </si>
  <si>
    <t xml:space="preserve">VARIOS </t>
  </si>
  <si>
    <t xml:space="preserve">Provisión e instalación de lockers metálicos de 15 puertas </t>
  </si>
  <si>
    <t xml:space="preserve">Lona de protección </t>
  </si>
  <si>
    <t>Desalojo</t>
  </si>
  <si>
    <t>Seguridad Industrial</t>
  </si>
  <si>
    <t>ITEMS</t>
  </si>
  <si>
    <t>DETALLE</t>
  </si>
  <si>
    <t xml:space="preserve"> Gastos en Edificios, Locales, Residencias y Cableado Estructurado (Mantenimiento,reparación y mantenimiento)</t>
  </si>
  <si>
    <t>170300260001 BIENES SUJETOS A CONTROL/CORTINA</t>
  </si>
  <si>
    <t xml:space="preserve"> 170400520006 BIENES SUJETOS A CONTROL/EXTINTOR/EXTINTOR CO2</t>
  </si>
  <si>
    <t>Provisión e Instalación de sistema de extinción manual con 75 libras de CO2 con descarga a través de boquilla (incluye 1 cilindro de CO2 de 75 Libras + cabezal marino + tubería acero negro 1" cedula 40 + 1 boquilla difusora + accesorios resistencia 300 libras presión)</t>
  </si>
  <si>
    <t>Provisión e Instalación de sistema de extinción manual con 100 libras de CO2 con descarga a través de boquilla (incluye 1 cilindro de CO2 de 100 Libras + cabezal marino + tubería acero negro 1" cedula 40 + 6 boquillas difusora + accesorios resistencia 300 libras presión)</t>
  </si>
  <si>
    <t>Provisión e Instalación de sistema de extinción manual con 150 libras de CO2 con descarga a través de boquilla (incluye 2 cilindros de CO2 de 75 Libras + cabezales marinos + tubería acero negro 1 1/2" cedula 40 + 6 boquillas difusoras + extintor CO2 de 5 libras + manifold para disparo de todos los cilindros simultaneamente + accesorios resistencia 300 libras presión)</t>
  </si>
  <si>
    <t>Provisión e Instalación de sistema de extinción manual con 150 libras de CO2 con descarga a través de boquilla (incluye 2 cilindros de CO2 de 75 Libras + cabezales marinos + tubería acero negro 1 1/2" cedula 40 + 8 boquillas difusoras + extintor CO2 de 5 libras + manifold para disparo de todos los cilindros simultaneamente + accesorios resistencia 300 libras presión)</t>
  </si>
  <si>
    <t>cambie nombre y valores en rubro</t>
  </si>
  <si>
    <t>rubro nuevo</t>
  </si>
  <si>
    <t>Reparación, Impermeabilización y limpieza integral interior-exterior de cisterna.</t>
  </si>
  <si>
    <t xml:space="preserve">este cambie </t>
  </si>
  <si>
    <t>items</t>
  </si>
  <si>
    <t>Mantenimiento de puertas Lanford (Incluye pintura)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</si>
  <si>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</si>
  <si>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</si>
  <si>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</si>
  <si>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</si>
  <si>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</si>
  <si>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</si>
  <si>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</si>
  <si>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</si>
  <si>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</si>
  <si>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</si>
  <si>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</si>
  <si>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</si>
  <si>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</si>
  <si>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</si>
  <si>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</si>
  <si>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</si>
  <si>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</si>
  <si>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</si>
  <si>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</si>
  <si>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</si>
  <si>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</si>
  <si>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</si>
  <si>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</si>
  <si>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</si>
  <si>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</si>
  <si>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</si>
  <si>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</si>
  <si>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</si>
  <si>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</si>
  <si>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</si>
  <si>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</si>
  <si>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</si>
  <si>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</si>
  <si>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</si>
  <si>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</si>
  <si>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</si>
  <si>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</si>
  <si>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</si>
  <si>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</si>
  <si>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</si>
  <si>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</si>
  <si>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</si>
  <si>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</si>
  <si>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</si>
  <si>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</si>
  <si>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</si>
  <si>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</si>
  <si>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</si>
  <si>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</si>
  <si>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</si>
  <si>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</si>
  <si>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</si>
  <si>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</si>
  <si>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</si>
  <si>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ESPACIO 1</t>
  </si>
  <si>
    <t>ESPACIO 2</t>
  </si>
  <si>
    <t>ESPACIO 3</t>
  </si>
  <si>
    <t>ESPACIO 4</t>
  </si>
  <si>
    <t>ESPACIO 5</t>
  </si>
  <si>
    <t>Bajante exterior de tubo de PVC, Serie B, de 110 mm de diámetro-incluye accesorios.</t>
  </si>
  <si>
    <t>Baranda de protección acero-altura 0.45 mtrs.</t>
  </si>
  <si>
    <t>1.56</t>
  </si>
  <si>
    <t>1.57</t>
  </si>
  <si>
    <t>1.58</t>
  </si>
  <si>
    <t>1.55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</si>
  <si>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</si>
  <si>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</si>
  <si>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</si>
  <si>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</si>
  <si>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</si>
  <si>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</si>
  <si>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</si>
  <si>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</si>
  <si>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</si>
  <si>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</si>
  <si>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</si>
  <si>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</si>
  <si>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</si>
  <si>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</si>
  <si>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</si>
  <si>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</si>
  <si>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1.76</t>
  </si>
  <si>
    <t>1.77</t>
  </si>
  <si>
    <t>1.79</t>
  </si>
  <si>
    <t>1.80</t>
  </si>
  <si>
    <t>1.81</t>
  </si>
  <si>
    <t xml:space="preserve">CUARTO PISO-TÁBARA 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</si>
  <si>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</si>
  <si>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</si>
  <si>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</si>
  <si>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</si>
  <si>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</si>
  <si>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</si>
  <si>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</si>
  <si>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</si>
  <si>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</si>
  <si>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</si>
  <si>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</si>
  <si>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</si>
  <si>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</si>
  <si>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PLANTA BAJA-MZ14</t>
  </si>
  <si>
    <t>CUARTO PISO</t>
  </si>
  <si>
    <t>BIBLIOTECA DE LAS ARTES</t>
  </si>
  <si>
    <t xml:space="preserve">PLANTA BAJA </t>
  </si>
  <si>
    <t>Estructura de aluminio para cubierta de policarbonato -Incluye soporte.</t>
  </si>
  <si>
    <t>CHILLER 1</t>
  </si>
  <si>
    <t>kg</t>
  </si>
  <si>
    <t>Mantenimiento general de todas las puertas metálicas, incluye pintura anticorrosiva y herrajes</t>
  </si>
  <si>
    <t>Revisión integral y reparación de filtraciones en edificio</t>
  </si>
  <si>
    <t>Provisión e instalación de neoprenos (6 unidades) 30x30x10 cm, para colocar máquina Ruteadora, incluye traslado de tres máquinas desde una distancia de 1000mts.</t>
  </si>
  <si>
    <t>1.95</t>
  </si>
  <si>
    <t>1.96</t>
  </si>
  <si>
    <t>1.98</t>
  </si>
  <si>
    <t>1.99</t>
  </si>
  <si>
    <t>2.01</t>
  </si>
  <si>
    <t>2.50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</si>
  <si>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</si>
  <si>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</si>
  <si>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</si>
  <si>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</si>
  <si>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</si>
  <si>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</si>
  <si>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</si>
  <si>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</si>
  <si>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</si>
  <si>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</si>
  <si>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</si>
  <si>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</si>
  <si>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</si>
  <si>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</si>
  <si>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</si>
  <si>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</si>
  <si>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</si>
  <si>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</si>
  <si>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</si>
  <si>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</si>
  <si>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</si>
  <si>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</si>
  <si>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</si>
  <si>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</si>
  <si>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</si>
  <si>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</si>
  <si>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</si>
  <si>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</si>
  <si>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</si>
  <si>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</si>
  <si>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</si>
  <si>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</si>
  <si>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</si>
  <si>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</si>
  <si>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</si>
  <si>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</si>
  <si>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</si>
  <si>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</si>
  <si>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</si>
  <si>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</si>
  <si>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</si>
  <si>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</si>
  <si>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</si>
  <si>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</si>
  <si>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</si>
  <si>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</si>
  <si>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</si>
  <si>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</si>
  <si>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2.51</t>
  </si>
  <si>
    <t>2.52</t>
  </si>
  <si>
    <t>2.53</t>
  </si>
  <si>
    <t>2.54</t>
  </si>
  <si>
    <t>2.55</t>
  </si>
  <si>
    <t>2.56</t>
  </si>
  <si>
    <t>ESPACIO 2 - LUCERNARIOS UARTES</t>
  </si>
  <si>
    <t>3.00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</si>
  <si>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</si>
  <si>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</si>
  <si>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</si>
  <si>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</si>
  <si>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</si>
  <si>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</si>
  <si>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</si>
  <si>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</si>
  <si>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</si>
  <si>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</si>
  <si>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4.00</t>
  </si>
  <si>
    <t>4.01</t>
  </si>
  <si>
    <t>7.01</t>
  </si>
  <si>
    <t>4.02</t>
  </si>
  <si>
    <t>4.03</t>
  </si>
  <si>
    <t>4.04</t>
  </si>
  <si>
    <t>4.05</t>
  </si>
  <si>
    <t>4.06</t>
  </si>
  <si>
    <t>4.07</t>
  </si>
  <si>
    <t>4.08</t>
  </si>
  <si>
    <t>4.09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</si>
  <si>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</si>
  <si>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</si>
  <si>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</si>
  <si>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</si>
  <si>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</si>
  <si>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</si>
  <si>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</si>
  <si>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</si>
  <si>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</si>
  <si>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</si>
  <si>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</si>
  <si>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</si>
  <si>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</si>
  <si>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</si>
  <si>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</si>
  <si>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</si>
  <si>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</si>
  <si>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</si>
  <si>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5.00</t>
  </si>
  <si>
    <t>5.01</t>
  </si>
  <si>
    <t>5.02</t>
  </si>
  <si>
    <t>5.03</t>
  </si>
  <si>
    <t>5.04</t>
  </si>
  <si>
    <t>5.05</t>
  </si>
  <si>
    <t>5.06</t>
  </si>
  <si>
    <t>5.07</t>
  </si>
  <si>
    <t>5.08</t>
  </si>
  <si>
    <t>5.09</t>
  </si>
  <si>
    <t>6.00</t>
  </si>
  <si>
    <t>6.01</t>
  </si>
  <si>
    <t>6.02</t>
  </si>
  <si>
    <t>7.00</t>
  </si>
  <si>
    <t>7.02</t>
  </si>
  <si>
    <t>8.00</t>
  </si>
  <si>
    <t>8.01</t>
  </si>
  <si>
    <t>8.02</t>
  </si>
  <si>
    <t>8.03</t>
  </si>
  <si>
    <t>8.04</t>
  </si>
  <si>
    <t>8.05</t>
  </si>
  <si>
    <t>Glb</t>
  </si>
  <si>
    <t>Aplicación de hidrofugante/ Hidrorepelente  reforzado-Protector transparente, transpirable de alto rendimiento en tinas de taller de escultura</t>
  </si>
  <si>
    <t>Mantenimiento General y cambio de accesorios en piezas sanitarias del edificio.</t>
  </si>
  <si>
    <t>Aplicación de hidrofugante/ Hidrorepelente  reforzado-Protector transparente, transpirable de alto rendimiento en sectores señalados por desgaste de material</t>
  </si>
  <si>
    <t>SERVICIO DE MANTENIMIENTO INTEGRAL DE INFRAESTRUCTURA FÍSICA DE LOS EDIFICIOS DE LA UNIVERSIDAD DE LAS ARTES</t>
  </si>
  <si>
    <t>Provisión e instalación de lámpara de techo redondo Led</t>
  </si>
  <si>
    <t>Instalación de puertas existentes incluye perfilería, cerradura, accesorios nuevos, lijado, pintura, jamba y los trabajos necesarios de albañilería y carpintería para reutilizar las puertas.</t>
  </si>
  <si>
    <t xml:space="preserve">Instalación de puertas acústicas existentes incluye provisión de cerradura, accesorios nuevos, lijado, pintura, jamba y los trabajos necesarios de albañilería y carpintería para su reutilización.
 </t>
  </si>
  <si>
    <t>Impermeabilización con lámina asfáltica con protección mineral</t>
  </si>
  <si>
    <t>Alimentador desde terraza hasta panel de distribuciones  1er piso -(2#10-1#12-1#14) Awg THHN</t>
  </si>
  <si>
    <t>Provisión e instalación de fregadero incluye grifería</t>
  </si>
  <si>
    <t>Provisión e instalación de Paneles Acústicos  con alma de hierro inyectado de poliuretano expandido,  con chapa de madera, fácil de transportar pegables con dimensiones de 0,80 x 2,20.</t>
  </si>
  <si>
    <t>Paneles melaminados para paredes - RH tropicalizado resistente a la humedad con perfilería de canto duro de PVC -incluye estructura y elementos de sujeción</t>
  </si>
  <si>
    <t>Suministro e instalación de funda sellada de 4"</t>
  </si>
  <si>
    <t>Provisión e instalación de paneles de Policarbonato compacto de 3 mm (Con protección UV  y alta trasmisión de luz) incluye elementos de sujeción y perfilería.</t>
  </si>
  <si>
    <t xml:space="preserve">Provisión en instalación de material aislante en tuberías en los áreas indicadas </t>
  </si>
  <si>
    <t>kit</t>
  </si>
  <si>
    <t>MEZZANINE</t>
  </si>
  <si>
    <t>3.12</t>
  </si>
  <si>
    <t xml:space="preserve">Mampara de aluminio y vidrio laminado de 6mm, incluye elementos de sujeción, pelicula de vinil </t>
  </si>
  <si>
    <t xml:space="preserve">Aplicación de pintura esmalte antioxidante mate tres manos incluye base imprimante anticorrosiva y mantenimiento en  pérgola </t>
  </si>
  <si>
    <t>IVA 12%</t>
  </si>
  <si>
    <t xml:space="preserve">SUBTOTAL </t>
  </si>
  <si>
    <t xml:space="preserve">TOTAL </t>
  </si>
  <si>
    <t>Riostra</t>
  </si>
  <si>
    <t>Contrapiso</t>
  </si>
  <si>
    <t>Mampostería de bloque</t>
  </si>
  <si>
    <t>Pilarete</t>
  </si>
  <si>
    <t>Provisión e instalación Cortinas tipo black out al 99% de protección</t>
  </si>
  <si>
    <t xml:space="preserve">Provisión e instalación de cortinas de tela negra tipo B1 con anillos niquelados cada 250mm (incluye rieles, ganchos ovalados o en u) ignífuga para teatro paso 300g/m2 tela libre de plomo </t>
  </si>
  <si>
    <t>provisión en Instalación de Cortinas tipo black out al 99% de protección</t>
  </si>
  <si>
    <t>1.75</t>
  </si>
  <si>
    <t>1.78</t>
  </si>
  <si>
    <t>3.11</t>
  </si>
  <si>
    <t>Provisión e instalación de bandejas metálicas portacable para tuberias existentes en salón OCS-Incluye accesorios</t>
  </si>
  <si>
    <t>División de gypsum (dos caras) provisión, montaje y acabado (piso-techo) color a elección</t>
  </si>
  <si>
    <t>Mantenimiento general y cambio de accesorios en piezas sanitarias de todo el edificio</t>
  </si>
  <si>
    <t>Instalación y reutilización de vidrio templado-incluye material de sujeción.</t>
  </si>
  <si>
    <t>Provisión e instalación de Cortinas de Aire(incluye puntos eléctricos y elementos de sujeción)</t>
  </si>
  <si>
    <t>Limpieza general del servicio</t>
  </si>
  <si>
    <t>Pintura satinada en tumbado de losa (incluye empaste y sellado)</t>
  </si>
  <si>
    <t>1.97</t>
  </si>
  <si>
    <t>2.00</t>
  </si>
  <si>
    <t xml:space="preserve">Provisión e instalación de luminaria lineal LED incluye soporteria </t>
  </si>
  <si>
    <t xml:space="preserve">Paneles en paredes de mesón de recepción de RH tropicalizado resistente a la humedad con diseño de perfilería con barredera de metal -incluye estructura y elementos de sujeción, más lámina de fórmica. </t>
  </si>
  <si>
    <t>Provisión e instalación de puerta Plegable, incluye cerradura y jamba</t>
  </si>
  <si>
    <t>puntos de iluminación 110 v-incluye tuberia galvanizada</t>
  </si>
  <si>
    <t>Provisión e instalación de Jambas</t>
  </si>
  <si>
    <t>Provisión e instalación de farol igual o semejante.</t>
  </si>
  <si>
    <t>Sellado de juntas de cubierta con lámina de recubrimiento aluminizada.</t>
  </si>
  <si>
    <t xml:space="preserve">Mantenimiento de candelabros Plaza Pública </t>
  </si>
  <si>
    <t>provición e instalación de pared móvil mixta(gypsum más madera) con estructura y base metálica 2,10m x 2,80m</t>
  </si>
  <si>
    <t>Division de gypsum (dos caras) provision, montaje y acabado, color a elección</t>
  </si>
  <si>
    <t>Provisión e instalación de luminaria  entrada escalera Pabellón Pablo Palacios.</t>
  </si>
  <si>
    <t xml:space="preserve">Provisión e instalación de lámparas estilo industrial  </t>
  </si>
  <si>
    <t>Provisión e instalación de puertas abatibles, incluye jamba, pomo y chapa</t>
  </si>
  <si>
    <t>Provisión e instalación de reemplazo de pasamanos metálico existente en escalera (acabado), incluye elementos de sujeción, nivelación de muro y traslado de material.</t>
  </si>
  <si>
    <t>Provisión e instalación de recubrimiento decorativo en piso-tipo Tatami- incluye elementos de sujeción y perfil en laterales. Espesor= 1.6</t>
  </si>
  <si>
    <t>Provisión e instalación de paneles de espejos para baños, espesor: 10mm, PB-CM</t>
  </si>
  <si>
    <t>Provisión e instalación de elemento prisma rectangular conformado con paneles de fibra de vidrio-incluye elementos decorativos naturales.</t>
  </si>
  <si>
    <t>Mantenimiento de contenedor de desechos y estructuras metálicas existente, rasqueteo, antioxidante, pintura anticorrosiva</t>
  </si>
  <si>
    <t>Enlucido de mamposteria y tumbado incluye filos y cuadrado de boquete</t>
  </si>
  <si>
    <t>Lavamano instalado- incluye grifería push y accesorios</t>
  </si>
  <si>
    <t>Inodoro  instalado-incluye accesorios anti vandálico</t>
  </si>
  <si>
    <t>Provisión e instalación de Geomembrana  PVC de espesor 2.00 mm Reforzado color negro (Linóleo de alto tráfico)</t>
  </si>
  <si>
    <t>Provisión e instalación de Geomembrana  PVC de espesor 2.00 mm Reforzado color a elección (Linóleo de alto tráfico)</t>
  </si>
  <si>
    <t>Provisión e instalación de luminarias LED  fachada-incluye instalaciones eléctricas necesarias y elementos de sujeción</t>
  </si>
  <si>
    <t>Provisión e instalación de luminarias LED colores pasaje Illingworth -incluye instalaciones eléctricas necesarias y elementos de sujeción</t>
  </si>
  <si>
    <t>Divisiones con paneles con estructura de aluminio y tablones decorativos de madera plástica , incluye elementos de sujeción.</t>
  </si>
  <si>
    <t xml:space="preserve">División de malla galvanizada, incluye puerta, materiales de sujeción y pintura anticorrosiva </t>
  </si>
  <si>
    <t xml:space="preserve">Provisión e instalación de cubierta de Policarbonato alveolar  de 6 mm incluye elementos de sujeción y perfilería-color a elección del Administrador del contrato  </t>
  </si>
  <si>
    <t>Estructura de aluminio para cubierta de policarbonato incluye soporte.</t>
  </si>
  <si>
    <t xml:space="preserve">Provisión e instalación de cubierta de Policarbonato alveolar  de 6 mm incluye elementos de sujeción y perfilería-color a elección del Administrador del contrato.  </t>
  </si>
  <si>
    <t>Estructura de aluminio para cubierta de policarbonato-incluye soporte</t>
  </si>
  <si>
    <t>Baranda de protección de acero en forma de angulos -con elementos de sujeción en paredes exteriores -altura 0.60 mtrs.</t>
  </si>
  <si>
    <t xml:space="preserve">división de malla galvanizada, incluye puertas, materiales de sujeción y pintura anticorrosiva </t>
  </si>
  <si>
    <t>Reemplazo de vidrio roto en baranda</t>
  </si>
  <si>
    <t>Mantenimiento de Puertas existentes incluye cerradura, accesorios Nuevos, Lijada,pintura, jambas</t>
  </si>
  <si>
    <t>1.100</t>
  </si>
  <si>
    <t>2.57</t>
  </si>
  <si>
    <t>2.58</t>
  </si>
  <si>
    <t>2.59</t>
  </si>
  <si>
    <t>2.60</t>
  </si>
  <si>
    <t>2.61</t>
  </si>
  <si>
    <t>5.10</t>
  </si>
  <si>
    <t>1.00</t>
  </si>
  <si>
    <t>provisión e Instalación de Cortinas tipo black out al 99% de protección</t>
  </si>
  <si>
    <t xml:space="preserve">Aplicación de lámina asfaltica adherente - verde (a elección del administrador de contrato </t>
  </si>
  <si>
    <t xml:space="preserve">Provisión e instalación de puerta corrediza de 1.00 x 2 aluminio y vidrio templado </t>
  </si>
  <si>
    <t>EDIFICIO CORREO</t>
  </si>
  <si>
    <t>NRO.</t>
  </si>
  <si>
    <t>Provisión e instalación de recubrimiento decorativo en piso-tipo Tatami- incluye elementos de sujeción y perfil en laterales. Espesor= 30.00mm</t>
  </si>
  <si>
    <t>Provisión e instalación de recubrimiento en piso tipo Tatami, incluye elementos  de sujeción y perfil en laterales. Espesor 30.00 mm.</t>
  </si>
  <si>
    <t>ESPACIO 1-RECEPCIÓN</t>
  </si>
  <si>
    <t>ESPACIO 2-TALLER ARTES VISUALES</t>
  </si>
  <si>
    <t>ESPACIO 3-GALERÍA DE ARTE</t>
  </si>
  <si>
    <t>ESPACIO 4-BAÑO EN ESCULTURA</t>
  </si>
  <si>
    <t>ESPACIO 5-ÁREA EX BODEGA DE BIENES</t>
  </si>
  <si>
    <t>ESPACIO 2-PECERA</t>
  </si>
  <si>
    <t>ESPACIO 3-TERRAZA PRIMER PISO</t>
  </si>
  <si>
    <t>ESPACIO 1-AULA DE FOTOGRAFÍA</t>
  </si>
  <si>
    <t>ESPACIO 1-ÁREA DE DESCANSO Y LABORATORIO DE TEATRO</t>
  </si>
  <si>
    <t>ESPACIO 1-TERRAZA Y CISTERNA</t>
  </si>
  <si>
    <t>ESPACIO 2-MANTENIMIENTO</t>
  </si>
  <si>
    <t>ESPACIO 3-SALONES DE DOCENTES AV</t>
  </si>
  <si>
    <t>PLANTA BAJA-ROTATIVA</t>
  </si>
  <si>
    <t>TERCER PISO-ARCHIVO TELEGRAFO</t>
  </si>
  <si>
    <t>PRIMER PISO-DIRECCIÓN</t>
  </si>
  <si>
    <t>TERCER PISO-SALÓN EXPERIMENTAL</t>
  </si>
  <si>
    <t>PLANTA BAJA-  RÍA-TARIMA</t>
  </si>
  <si>
    <t>TERCER PISO-VICERRECTORADO-COORDINADORES</t>
  </si>
  <si>
    <t>ESPACIO 1-INGRESO Y SIF</t>
  </si>
  <si>
    <t xml:space="preserve">PLANTA BAJA-PARTE EXTERIOR </t>
  </si>
  <si>
    <t>PECERA</t>
  </si>
  <si>
    <t>ESPACIOS CHILLER 1-2</t>
  </si>
  <si>
    <t>LUCERNARIOS UARTES</t>
  </si>
  <si>
    <t>VARIOS UARTES</t>
  </si>
  <si>
    <t>MANTENIMIENTO GENERAL DE BAÑOS</t>
  </si>
  <si>
    <t xml:space="preserve">Revisión integral y reparación de filtraciones en edificios(incluye los materiales necesarios para dejar habilitado el espacio) </t>
  </si>
  <si>
    <t>EQUIPOS DE CLIMATIZACIÓN-MZ14</t>
  </si>
  <si>
    <t>BAÑO PARA PERSONAS CON DISCAPACIDAD</t>
  </si>
  <si>
    <t>AULA-FOTOGRAFIA AV</t>
  </si>
  <si>
    <t>TEATRO</t>
  </si>
  <si>
    <t>ESCALERA- EDIFICIO TÁBARA</t>
  </si>
  <si>
    <t>Split de 12000 BTU-Bodega de Producción, (Incluye todos los accesorios y materiales necesarios para su funcionamiento)</t>
  </si>
  <si>
    <t>ESPACIOS DE DOCENTES ARTES VISUALES</t>
  </si>
  <si>
    <t>SALA DE EXPOSICIONES</t>
  </si>
  <si>
    <t>VIP</t>
  </si>
  <si>
    <t>RIA E INGRESO PRINCIPAL</t>
  </si>
  <si>
    <t>RESERVA EL TELÉGRAFO</t>
  </si>
  <si>
    <t>Mantenimiento e Impermeabilización de losa de terraza (incluye los materiales necesarios, en sectores señalados por desgaste de material</t>
  </si>
  <si>
    <t>ml</t>
  </si>
  <si>
    <t>Mantenimiento General, reparación de fugas y cambio de accesorios en piezas sanitarias en espacios de los edificios Uartes indicados por el administrador del contrato.</t>
  </si>
  <si>
    <t>Enlucido de mampostería incluye filos y cuadrado de boquete</t>
  </si>
  <si>
    <t xml:space="preserve">TERCER PISO </t>
  </si>
  <si>
    <t>RUBROS GENERALES DE EDIFICIOS UARTES</t>
  </si>
  <si>
    <t>Mantenimiento de puerta de vidrio templado en ingreso-incluye elementos de sujeción -Sala de exposiciones</t>
  </si>
  <si>
    <t xml:space="preserve">Puerta de vidrio templado de 8mm doble hoja con accesorios Inox.- incluye franjas de seguridad </t>
  </si>
  <si>
    <t>Puerta en aluminio llena con marco-Incluye cerradura, jamba 2 caras y elementos necesarios para su instalación.</t>
  </si>
  <si>
    <t>Revisión, mantenimiento general en vidrios de tragaluces/ lucernarios y Cúpulas de terrazas Universidad de las Artes-Incluye cambio de policarbonato y vidrios quebrados del lucernario/tragaluces/cúpula; cambio de elementos de sujeción; cambio de perfiles de sellado de goma; tratamiento de hierro; pintura anticorrosiva en platinas y perfiles; silicón, en vidrios de tragaluces/lucernarios/cúpula y todos los elementos necesarios para su funcionamiento (Gobernación-Tábara- Biblioteca).</t>
  </si>
  <si>
    <t>ENSAMBLE SALGADO 301</t>
  </si>
  <si>
    <t>ESPACIOS DE MANTENIMIENTO</t>
  </si>
  <si>
    <t xml:space="preserve">Provisión e instalación de cubierta de Policarbonato alveolar  de 6 mm incluye parantes,  elementos de sujeción y perfilería-color a elección del Administrador del contrato.  </t>
  </si>
  <si>
    <t>ventanas gysum</t>
  </si>
  <si>
    <t>ventanas silicona</t>
  </si>
  <si>
    <t>ventana primer piso telegrafo</t>
  </si>
  <si>
    <t>ventanas tercer piso telegrafo</t>
  </si>
  <si>
    <t>espuma</t>
  </si>
  <si>
    <t xml:space="preserve">Rampa metálica con estructura (móvil) </t>
  </si>
  <si>
    <t>VICERRECTORADO-2P ARACELY GILBERT</t>
  </si>
  <si>
    <t>DIVISIÓN ESCUELA ARTES SONORAS-ARTES ESCÉNICAS</t>
  </si>
  <si>
    <t xml:space="preserve">SEGUNDO PISO </t>
  </si>
  <si>
    <t>Instalación y provisión de Cerradura de acero inoxidable en cabinas.</t>
  </si>
  <si>
    <t>Instalación de puertas existentes incluye perfilería, cerradura, accesorios nuevos, lijado, pintura, jamba y los trabajos necesarios de albañilería y carpintería para su reutilización.</t>
  </si>
  <si>
    <t>CABINAS</t>
  </si>
  <si>
    <t>Provisión e instalación de Cortinas de Aire 1.20m (incluye puntos eléctricos y elementos de sujeción)</t>
  </si>
  <si>
    <t xml:space="preserve">Suministro e instalación de Split decorativo inverter de 48.000 BTU (modelo con unidad exterior).Incluye suministro e instalación de accesorios, tuberías, drenaje, enchufe, punto eléctrico y demás (operativo y funcional)  </t>
  </si>
  <si>
    <t xml:space="preserve">Suministro e instalación de piso techo  de 60.000 BTU (modelo con unidad exterior).Incluye suministro e instalación de accesorios, tuberías, drenaje, enchufe, punto eléctrico y demás (operativo y funcional) </t>
  </si>
  <si>
    <t>Provisión e instalación de Gypsum, tipo paneles, recubrimiento ventanales salon danza 3er piso, incluye acabado de pintura, perfil en perimetro de ventanales y elementos necesarios para la sujeción.</t>
  </si>
  <si>
    <t>7.03</t>
  </si>
  <si>
    <t>7.04</t>
  </si>
  <si>
    <t>7.05</t>
  </si>
  <si>
    <t>7.06</t>
  </si>
  <si>
    <t>7.07</t>
  </si>
  <si>
    <t>7.08</t>
  </si>
  <si>
    <t>7.09</t>
  </si>
  <si>
    <t>7.10</t>
  </si>
  <si>
    <t>7.11</t>
  </si>
  <si>
    <t>OBRA CIVIL</t>
  </si>
  <si>
    <t>CLIMATIZACIÓN</t>
  </si>
  <si>
    <t>ELECTRÓNICO</t>
  </si>
  <si>
    <t>ELÉCTRICO</t>
  </si>
  <si>
    <t>HIDROSANITARIO</t>
  </si>
  <si>
    <t>CODIGO</t>
  </si>
  <si>
    <t>MATERIALES</t>
  </si>
  <si>
    <t>PRECIO</t>
  </si>
  <si>
    <t>Adoquin 10x20x6 gris</t>
  </si>
  <si>
    <t>Split de pared de 9.000 BTU/HR, SEER 13, 220V/60Hz/1Ph</t>
  </si>
  <si>
    <t>unidad</t>
  </si>
  <si>
    <t>Rack 42 UR</t>
  </si>
  <si>
    <t>Caja cuadrada PVC de paso 10x10 con tapa</t>
  </si>
  <si>
    <t>Abrazadera plástica PVC verde 20mm a 32mm</t>
  </si>
  <si>
    <t>Adoquin 30x60x8 gris</t>
  </si>
  <si>
    <t xml:space="preserve">Kit de Instalacion para split </t>
  </si>
  <si>
    <t>Conectores EMT 3/4"</t>
  </si>
  <si>
    <t>Adaptador Macho 1½” x 50mm</t>
  </si>
  <si>
    <t>Unidad</t>
  </si>
  <si>
    <t>Adoquin 10x20x8 gris</t>
  </si>
  <si>
    <t>Accesorios de sujeccion</t>
  </si>
  <si>
    <t>Conector EMT 3/4"</t>
  </si>
  <si>
    <t>Unión EMT 3/4"</t>
  </si>
  <si>
    <t>Adaptador Macho 2” x 63mm</t>
  </si>
  <si>
    <t>3b</t>
  </si>
  <si>
    <t>Agua</t>
  </si>
  <si>
    <t>Split de pared de 12.000 BTU/HR, SEER 13, 220V/60Hz/1Ph</t>
  </si>
  <si>
    <t>Tubería galvanizada EMT 3/4"x3m</t>
  </si>
  <si>
    <t>Adaptador PVC Termofusión H. ϕ20mmx½"</t>
  </si>
  <si>
    <t>Arena gruesa</t>
  </si>
  <si>
    <t>Split de pared de 18.000 BTU/HR, SEER 13, 220V/60Hz/1Ph</t>
  </si>
  <si>
    <t>Tubería galvanizada EMT 3/4"x3m con grapas EMT  de 3/4" + Tacos F6 y tornillos</t>
  </si>
  <si>
    <t>Caja Octogonal Emt De 4"</t>
  </si>
  <si>
    <t>Adaptador PVC Termofusión H. ϕ25mmx¾"</t>
  </si>
  <si>
    <t>Arena corriente</t>
  </si>
  <si>
    <t>Split de pared de 24.000 BTU/HR, SEER 13, 220V/60Hz/1Ph</t>
  </si>
  <si>
    <t>Caja octogonal EMT de 4" con tapa</t>
  </si>
  <si>
    <t>Tapa redonda EMT</t>
  </si>
  <si>
    <t>Adaptador PVC Termofusión H. ϕ32mmx1"</t>
  </si>
  <si>
    <t>Arena homogenizada</t>
  </si>
  <si>
    <t>Split de pared de 36.000 BTU/HR, SEER 13, 220V/60Hz/1Ph</t>
  </si>
  <si>
    <t>Cinta aislante</t>
  </si>
  <si>
    <t>metro lineal</t>
  </si>
  <si>
    <t>Grapas EMT  de 3/4" + Tacos F6 y tornillos</t>
  </si>
  <si>
    <t>Adaptador rosc. p' limpieza d=75mm</t>
  </si>
  <si>
    <t>Cisco de piedra</t>
  </si>
  <si>
    <t>Split de ducto de 36.000 BTU/HR, SEER 13, 220V/60Hz/1Ph</t>
  </si>
  <si>
    <t>Caja rectangular profunda EMT</t>
  </si>
  <si>
    <t>Cable unifilar THHN #14</t>
  </si>
  <si>
    <t>Adaptadores de PVC sch40 L/R ø 3"</t>
  </si>
  <si>
    <t>Aluminio compuesto (alucobond)</t>
  </si>
  <si>
    <t>Split de ducto de 48.000 BTU/HR, SEER 13, 220V/60Hz/1Ph</t>
  </si>
  <si>
    <t>Caja 4x4 EMT con bisel simple</t>
  </si>
  <si>
    <t>Cable concéntrico 3x14</t>
  </si>
  <si>
    <t>Agua (100m³)</t>
  </si>
  <si>
    <t>m³</t>
  </si>
  <si>
    <t>Cemento</t>
  </si>
  <si>
    <t>saco</t>
  </si>
  <si>
    <t>Split de ducto de 60.000 BTU/HR, SEER 13, 220V/60Hz/1Ph</t>
  </si>
  <si>
    <t>Varilla roscada 3/8</t>
  </si>
  <si>
    <t>Cinta autofundente</t>
  </si>
  <si>
    <t>Alambre galvanizado #16</t>
  </si>
  <si>
    <t>Arcilla para areas verdes</t>
  </si>
  <si>
    <t>Split de ducto de 90.000 BTU/HR, SEER 13, 220V/60Hz/3Ph</t>
  </si>
  <si>
    <t>Channel 40x20x240 cm</t>
  </si>
  <si>
    <t>Anillo caucho Pared doble estructurada ϕ125mm</t>
  </si>
  <si>
    <t>Ascensor de dos paradas</t>
  </si>
  <si>
    <t>Split de ducto de 120.000 BTU/HR, SEER 13, 220V/60Hz/3Ph</t>
  </si>
  <si>
    <t>Accesorios instalacion channel</t>
  </si>
  <si>
    <t>Luminaria Panel led 1.20x60 5000K</t>
  </si>
  <si>
    <t>Anillo caucho Pared doble estructurada ϕ175mm</t>
  </si>
  <si>
    <t>Baldosa</t>
  </si>
  <si>
    <t>Split de ducto de 180.000 BTU/HR, SEER 13, 220V/60Hz/3Ph</t>
  </si>
  <si>
    <t>Bandeja portacables 200x100x2400</t>
  </si>
  <si>
    <t>Luminaria Panel led 60x60 5000K</t>
  </si>
  <si>
    <t>Anillo Ø⅜" Galv.</t>
  </si>
  <si>
    <t>Baldosa martelinado</t>
  </si>
  <si>
    <t>Split de ducto de 240.000 BTU/HR, SEER 13, 220V/60Hz/3Ph</t>
  </si>
  <si>
    <t>Bandeja portacables 300x100x2400</t>
  </si>
  <si>
    <t>Luminaria Panel led redondo 22cm 5000K</t>
  </si>
  <si>
    <t>Arena fina</t>
  </si>
  <si>
    <t>13b</t>
  </si>
  <si>
    <t>Base Clase I</t>
  </si>
  <si>
    <t>Descripcion del material</t>
  </si>
  <si>
    <t>Bandeja portacables 400x100x2400</t>
  </si>
  <si>
    <t>Arena fina de río</t>
  </si>
  <si>
    <t>Piedra 3/4</t>
  </si>
  <si>
    <t>Cable F/UTP cat 6A blindado</t>
  </si>
  <si>
    <t>Cable unifilar THHN #12</t>
  </si>
  <si>
    <t>Bloque de anclaje de H.S.</t>
  </si>
  <si>
    <t>Piedra chispa</t>
  </si>
  <si>
    <t>Conector jack Cat 6A</t>
  </si>
  <si>
    <t>Tomacorriente doble polarizado blanco con tapa</t>
  </si>
  <si>
    <t>Bomba sumergible de 0,5 hp</t>
  </si>
  <si>
    <t>Piedra bola</t>
  </si>
  <si>
    <t>Paquete de 90.000 BTU/HR, SEER 13, 220V/60Hz/3Ph</t>
  </si>
  <si>
    <t>Face plate simple</t>
  </si>
  <si>
    <t>Tomacorriente 220 V con tapa</t>
  </si>
  <si>
    <t xml:space="preserve">Cajetín </t>
  </si>
  <si>
    <t>Plastocrete 161 HE</t>
  </si>
  <si>
    <t>Base para unidad paquete.</t>
  </si>
  <si>
    <t>Face plate doble</t>
  </si>
  <si>
    <t>Cable unifilar THHN #10</t>
  </si>
  <si>
    <t>18b</t>
  </si>
  <si>
    <t>Calentador de agua de flujo instantáneo</t>
  </si>
  <si>
    <t>Plywood industrial 15 mm</t>
  </si>
  <si>
    <t>Unidad Paquete de 120.000 BTU/HR, SEER 13, 220V/60Hz/3Ph</t>
  </si>
  <si>
    <t>Patch cord Cat 6A F/UTP 3 ft.</t>
  </si>
  <si>
    <t>Cable superflex XLPE #8</t>
  </si>
  <si>
    <t>18c</t>
  </si>
  <si>
    <t>Cascajo medio</t>
  </si>
  <si>
    <t>Plywood industrial 12 mm</t>
  </si>
  <si>
    <t>Extractor de aire tipo hongo de 120 cfm a 0.24  s. p.   115V/60hz/1ph</t>
  </si>
  <si>
    <t>Patch cord Cat 6A F/UTP 7 ft.</t>
  </si>
  <si>
    <t>Tomacorriente NEMA 50</t>
  </si>
  <si>
    <t>Cemento tipo I (50Kg)</t>
  </si>
  <si>
    <t>Plywood industrial 5,2 mm</t>
  </si>
  <si>
    <t>Extractor de aire tipo hongo de 190 cfm a 0.24  s. p.   115V/60hz/1ph</t>
  </si>
  <si>
    <t>Certificado de punto de datos</t>
  </si>
  <si>
    <t>Caja 4x4 EMT</t>
  </si>
  <si>
    <t>19b</t>
  </si>
  <si>
    <t>Cinta doble cara</t>
  </si>
  <si>
    <t>rollo 12pies</t>
  </si>
  <si>
    <t>Tabla semidura</t>
  </si>
  <si>
    <t>Extractor de aire tipo hongo de 200 cfm a 0.32  s. p.   115V/60hz/1ph</t>
  </si>
  <si>
    <t>Switch Capa 2 10/100/1000 48 puertos 2 SFP+ PoE+ con fuente 740W</t>
  </si>
  <si>
    <t>Tomacorriente doble polarizado rojoo con tapa</t>
  </si>
  <si>
    <t>Clavo para fulminantes</t>
  </si>
  <si>
    <t>Cuarton semiduro</t>
  </si>
  <si>
    <t>Extractor de aire tipo hongo de 320 cfm a 0.25  s. p.   115V/60hz/1ph</t>
  </si>
  <si>
    <t>SFP+ 10 Gb conector LC</t>
  </si>
  <si>
    <t>Cable superflex XLPE #6</t>
  </si>
  <si>
    <t>Clavos de 2 ½"</t>
  </si>
  <si>
    <t>Tira semidura</t>
  </si>
  <si>
    <t>Extractor de aire tipo hongo de 365 cfm a 0.23  s. p.   115V/60hz/1ph</t>
  </si>
  <si>
    <t>Access Point</t>
  </si>
  <si>
    <t>Cable superflex XLPE #4</t>
  </si>
  <si>
    <t>Codo de Hierro Negro., ø = 1” x 90°</t>
  </si>
  <si>
    <t>Caña rolliza</t>
  </si>
  <si>
    <t>Extractor de aire tipo hongo de 479 cfm a 0.35  s. p.   115V/60hz/1ph</t>
  </si>
  <si>
    <t>Cámara IP Domo, Hd, D/N, Ir, Lente 2.8 - 12 Mm</t>
  </si>
  <si>
    <t>Cable superflex XLPE #2</t>
  </si>
  <si>
    <t>Codo de Hierro Negro., ø = 2½” x 90°</t>
  </si>
  <si>
    <t>Clavo de acero 2"</t>
  </si>
  <si>
    <t>Tubería de cobre de 1/4"</t>
  </si>
  <si>
    <t>Cámara IP bullet, Hd, D/N, Ir, Lente 2.8 - 12 Mm</t>
  </si>
  <si>
    <t>Cable superflex XLPE #1/0</t>
  </si>
  <si>
    <t>Codo de Hierro Negro., ø = 3” x 90°</t>
  </si>
  <si>
    <t>Clavo para madera 2,5"</t>
  </si>
  <si>
    <t xml:space="preserve">Accesorios de instalacion de cobre </t>
  </si>
  <si>
    <t>NVR 8CH</t>
  </si>
  <si>
    <t>Cable superflex XLPE #2/0</t>
  </si>
  <si>
    <t>Codo de Hierro Negro., ø = 4” x 90°</t>
  </si>
  <si>
    <t>Tablon semiduro</t>
  </si>
  <si>
    <t>Tubería de cobre de 3/8"</t>
  </si>
  <si>
    <t>NVR 16CH</t>
  </si>
  <si>
    <t>Cable superflex XLPE #3/0</t>
  </si>
  <si>
    <t>Codo de Polipropileno con inserto metálico H. x90º ϕ20mmx½"</t>
  </si>
  <si>
    <t>Cuarton 4x4 semiduro</t>
  </si>
  <si>
    <t>Tubería de cobre de 1/2"</t>
  </si>
  <si>
    <t>Disco duro para video vigilancia 6 Tb</t>
  </si>
  <si>
    <t>Cable superflex XLPE #4/0</t>
  </si>
  <si>
    <t>Codo de Polipropileno con inserto metálico H. x90º ϕ25mmx¾"</t>
  </si>
  <si>
    <t>Pintura de caucho blanco</t>
  </si>
  <si>
    <t>galon</t>
  </si>
  <si>
    <t>Tubería de cobre de 5/8"</t>
  </si>
  <si>
    <t>Conector EMT 1/2"</t>
  </si>
  <si>
    <t>Conectores EMT 1"</t>
  </si>
  <si>
    <t>Codo de Polipropileno con inserto metálico H. x90º ϕ32mmx1"</t>
  </si>
  <si>
    <t>Zinc plancha 12´</t>
  </si>
  <si>
    <t>Tubería de cobre de 3/4"</t>
  </si>
  <si>
    <t>Unión EMT 1/2"</t>
  </si>
  <si>
    <t>Unión EMT 1"</t>
  </si>
  <si>
    <t>Codo de PVC Desagüe de 45°x110mm</t>
  </si>
  <si>
    <t>Alumband (Chova) al calor</t>
  </si>
  <si>
    <t>Tubería de cobre de 7/8"</t>
  </si>
  <si>
    <t>Tubería galvanizada EMT 1/2" + grapas EMT  de 1/2" + Tacos F6 y tornillos</t>
  </si>
  <si>
    <t>Tubería galvanizada EMT 1"x3m</t>
  </si>
  <si>
    <t>Codo de PVC Desagüe de 45°x160mm</t>
  </si>
  <si>
    <t>Soldadura 6011</t>
  </si>
  <si>
    <t>Tubería de cobre de 1 1/8"</t>
  </si>
  <si>
    <t>Funda bx 1/2"</t>
  </si>
  <si>
    <t>Grapas EMT  de 1" + Tacos F6 y tornillos</t>
  </si>
  <si>
    <t>Codo de PVC Desagüe de 45°x50mm</t>
  </si>
  <si>
    <t>Malla electrosoldada 5,5 mm/15 cm</t>
  </si>
  <si>
    <t>Tubería de cobre de 1 3/8"</t>
  </si>
  <si>
    <t>Central de alarma temprana de incendio direccionable</t>
  </si>
  <si>
    <t>Codo de PVC Desagüe de 45°x75mm</t>
  </si>
  <si>
    <t>Malla electrosoldada 5mm/15 cm</t>
  </si>
  <si>
    <t>Tubería de cobre de 1 5/8"</t>
  </si>
  <si>
    <t>Módulo de direccionamiento</t>
  </si>
  <si>
    <t>Codo de PVC Desagüe de 90°x110mm</t>
  </si>
  <si>
    <t>Angulo 50x50x3</t>
  </si>
  <si>
    <t>Tubería de cobre de 2 1/8"</t>
  </si>
  <si>
    <t>Módulo comunicaicón IP</t>
  </si>
  <si>
    <t>Codo de PVC Desagüe de 90°x160mm</t>
  </si>
  <si>
    <t>35b</t>
  </si>
  <si>
    <t>Angulo 40x40x3 importado</t>
  </si>
  <si>
    <t>Aislamiento de 5/8" x 1/2"</t>
  </si>
  <si>
    <t>Detector de humo con base direccionable</t>
  </si>
  <si>
    <t>Codo de PVC Desagüe de 90°x50mm</t>
  </si>
  <si>
    <t>Ceramica de pared</t>
  </si>
  <si>
    <t>Aislamiento de 3/4" x 1/2"</t>
  </si>
  <si>
    <t>Detector de temperatura con base direccionable</t>
  </si>
  <si>
    <t>Codo de PVC Desagüe de 90°x75mm</t>
  </si>
  <si>
    <t>Bondex estándar 40 kg</t>
  </si>
  <si>
    <t>Aislamiento de 7/8" x 1/2"</t>
  </si>
  <si>
    <t>Estación manual</t>
  </si>
  <si>
    <t>Codo de PVC Sch40 de 45°x1"</t>
  </si>
  <si>
    <t>Filtro anti-polvo con marco de tol galvanizado, fibra sintética azul y refuerzo con malla electro soldada.</t>
  </si>
  <si>
    <t>Luz estroboscópica con sirena</t>
  </si>
  <si>
    <t>Centro de carga monofásico 12 espacios</t>
  </si>
  <si>
    <t>Codo de PVC Sch40 de 45°x2"</t>
  </si>
  <si>
    <t>Madera sintetica</t>
  </si>
  <si>
    <t xml:space="preserve">Termostato digital de una etapa </t>
  </si>
  <si>
    <t>Letrero indicador de salida</t>
  </si>
  <si>
    <t>Centro de carga monofásico 20 espacios</t>
  </si>
  <si>
    <t>Codo de PVC Sch40 de 45°x3"</t>
  </si>
  <si>
    <t>Tubo galvanizado de 1,5"</t>
  </si>
  <si>
    <t>Botella de nitrogeno 6 mts3</t>
  </si>
  <si>
    <t>Lámpara de emergencia</t>
  </si>
  <si>
    <t>Centro de carga monofásico 30 espacios</t>
  </si>
  <si>
    <t>Codo de PVC Sch40 de 45°x4"</t>
  </si>
  <si>
    <t>40b</t>
  </si>
  <si>
    <t>Tubo galvanizado de 2mm</t>
  </si>
  <si>
    <t>Tol galvanizado</t>
  </si>
  <si>
    <t>kilogramo</t>
  </si>
  <si>
    <t>NAC</t>
  </si>
  <si>
    <t>Centro de carga trifásico 30 espacios</t>
  </si>
  <si>
    <t>Codo de PVC Sch40 de 90°x1"</t>
  </si>
  <si>
    <t>Malla galvanizada 50x50 mm</t>
  </si>
  <si>
    <t>Aislamiento de lana de vidrio foil aluminio</t>
  </si>
  <si>
    <t>metro cuadrado</t>
  </si>
  <si>
    <t>Cable 2x16 FPLR</t>
  </si>
  <si>
    <t>Centro de carga trifásico 42 espacios</t>
  </si>
  <si>
    <t>Codo de PVC Sch40 de 90°x2"</t>
  </si>
  <si>
    <t>Cesped natural</t>
  </si>
  <si>
    <t>Cinta de aluminio de 2x45 mts</t>
  </si>
  <si>
    <t>rollo</t>
  </si>
  <si>
    <t>Parlante empotrable de tumbado</t>
  </si>
  <si>
    <t>Tubería EMT 2"</t>
  </si>
  <si>
    <t>Codo de PVC Sch40 de 90°x3"</t>
  </si>
  <si>
    <t>Plancha acero A-36 4 mm</t>
  </si>
  <si>
    <t>Transformador de línea 70/100 V 2.5/5/7.5/10W</t>
  </si>
  <si>
    <t>Unión EMT 2"</t>
  </si>
  <si>
    <t>Codo de PVC Sch40 de 90°x4"</t>
  </si>
  <si>
    <t>43b</t>
  </si>
  <si>
    <t>Plancha de acero galvanizado 1,1mm</t>
  </si>
  <si>
    <t>litro</t>
  </si>
  <si>
    <t>Controlador de Audio IP</t>
  </si>
  <si>
    <t>Conector EMT 2"</t>
  </si>
  <si>
    <t>Codo de Teminal hembra ø25mm a 1/2"</t>
  </si>
  <si>
    <t>43c</t>
  </si>
  <si>
    <t>Fondo Universal</t>
  </si>
  <si>
    <t>Ducto Flexible aislado de 8</t>
  </si>
  <si>
    <t>Micrófono zonal IP</t>
  </si>
  <si>
    <t>Codo EMT 2"</t>
  </si>
  <si>
    <t>Codo de Termofusion x90° ø20mm</t>
  </si>
  <si>
    <t>43d</t>
  </si>
  <si>
    <t>Laca automotriz</t>
  </si>
  <si>
    <t>Ducto Flexible aislado de 10</t>
  </si>
  <si>
    <t>Amplificador 2x120W 70/100V</t>
  </si>
  <si>
    <t>Grapas EMT  de 2" + Tacos F6 y tornillos</t>
  </si>
  <si>
    <t>Codo de Termofusion x90° ø25mm</t>
  </si>
  <si>
    <t>43e</t>
  </si>
  <si>
    <t>Diluyente</t>
  </si>
  <si>
    <t>Ducto Flexible aislado de 12</t>
  </si>
  <si>
    <t>Cable 2x16 awg</t>
  </si>
  <si>
    <t>Breaker enchufable 1P-20 A</t>
  </si>
  <si>
    <t>Codo de Termofusion x90° ø32mm</t>
  </si>
  <si>
    <t>Correa 100x50x15x2</t>
  </si>
  <si>
    <t>Central de alarma 8 zonas expandible a 64 zonas</t>
  </si>
  <si>
    <t>Breaker enchufable 1P-30 A</t>
  </si>
  <si>
    <t>Codo de Termofusion x90° ø50mm</t>
  </si>
  <si>
    <t>Correa 125x50x15x2</t>
  </si>
  <si>
    <t>Gabinete para central de alarma</t>
  </si>
  <si>
    <t>Breaker enchufable 2P-20 A</t>
  </si>
  <si>
    <t>Codo de Termofusion x90° ø63mm</t>
  </si>
  <si>
    <t>Canal 100x50x2</t>
  </si>
  <si>
    <t>Rejilla de retorno de  6x6</t>
  </si>
  <si>
    <t>Batería 12 Vdc 4 Ah</t>
  </si>
  <si>
    <t>Breaker enchufable 2P-30 A</t>
  </si>
  <si>
    <t>Codo de Termofusion x90° ø75mm</t>
  </si>
  <si>
    <t>Canal 150x50x3</t>
  </si>
  <si>
    <t>Rejilla de retorno de  8x8</t>
  </si>
  <si>
    <t>Batería 12 Vdc 7 Ah</t>
  </si>
  <si>
    <t>Breaker enchufable 2P-40 A</t>
  </si>
  <si>
    <t>Codo PVC U/Z 90° x ø63mm</t>
  </si>
  <si>
    <t>Canal 200x50x3</t>
  </si>
  <si>
    <t>Rejilla de retorno de  10x10</t>
  </si>
  <si>
    <t>Fuente de poder 16 VAC</t>
  </si>
  <si>
    <t>Breaker enchufable 2P-50 A</t>
  </si>
  <si>
    <t>Collarín de derivación con empaque de 90mmx1/2"</t>
  </si>
  <si>
    <t>Plancha de gypsum</t>
  </si>
  <si>
    <t>Rejilla de retorno de  12x12</t>
  </si>
  <si>
    <t>Sensor de movimiento PIR</t>
  </si>
  <si>
    <t>Breaker enchufable 3P-20 A</t>
  </si>
  <si>
    <t>Consumibles para instalación 1</t>
  </si>
  <si>
    <t>49b</t>
  </si>
  <si>
    <t>Plancha de gypsum res. Humedad</t>
  </si>
  <si>
    <t>Rejilla de retorno de  14x14</t>
  </si>
  <si>
    <t>Contacto magnético</t>
  </si>
  <si>
    <t>Breaker enchufable 3P-30 A</t>
  </si>
  <si>
    <t>Consumibles para instalación 2</t>
  </si>
  <si>
    <t>Primario</t>
  </si>
  <si>
    <t>Rejilla de retorno de  16x16</t>
  </si>
  <si>
    <t>Teclado alfanumérico para programación</t>
  </si>
  <si>
    <t>Breaker enchufable 3P-40 A</t>
  </si>
  <si>
    <t>Curinsol concentrado, curador para hormigones y morteros</t>
  </si>
  <si>
    <t>Secundario</t>
  </si>
  <si>
    <t>Rejilla de retorno de  18x18</t>
  </si>
  <si>
    <t>Tarjeta 8 zonas de expansión</t>
  </si>
  <si>
    <t>Breaker Riel Din 2P-20A</t>
  </si>
  <si>
    <t>Difusor de descarga 1/2"</t>
  </si>
  <si>
    <t>Tornillo de plancha</t>
  </si>
  <si>
    <t>Rejilla de retorno de  20x20</t>
  </si>
  <si>
    <t>Gabinete para sirena 30W</t>
  </si>
  <si>
    <t>Breaker Riel Din 2P-30A</t>
  </si>
  <si>
    <t>Equipo de Bombeo SCI  (Incluye Bomba Principal diesel Q=250GPM TDH=100PSI - Bomba Jockey TDH=110PSI+ Tableros de control)</t>
  </si>
  <si>
    <t>Tornillo de estructura</t>
  </si>
  <si>
    <t>Rejilla de retorno de  22x22</t>
  </si>
  <si>
    <t>Sirena 30W</t>
  </si>
  <si>
    <t>Breaker Riel Din 2P-40A</t>
  </si>
  <si>
    <t>Extintor de CO2 10lb</t>
  </si>
  <si>
    <t>Esquinero</t>
  </si>
  <si>
    <t>Rejilla de retorno de  24x24</t>
  </si>
  <si>
    <t>Tamper N/O - N/C</t>
  </si>
  <si>
    <t>Breaker Riel Din 2P-50A</t>
  </si>
  <si>
    <t>Extintores PQS 10 lb</t>
  </si>
  <si>
    <t>Romeral</t>
  </si>
  <si>
    <t>Difusor de Suministro de 4 vias de 6x6</t>
  </si>
  <si>
    <t>Cable 2x18 awg</t>
  </si>
  <si>
    <t>Breaker Riel Din 2P-60A</t>
  </si>
  <si>
    <t>Fulminantes</t>
  </si>
  <si>
    <t>Cinta de malla de fibra de vidrio</t>
  </si>
  <si>
    <t>Difusor de Suministro de 4 vias de 8x8</t>
  </si>
  <si>
    <t>Cable UTP Cat 6</t>
  </si>
  <si>
    <t>Breaker Riel Din 2P-75A</t>
  </si>
  <si>
    <t>Grifería p/Lavamanos</t>
  </si>
  <si>
    <t>Stud para gypsum</t>
  </si>
  <si>
    <t>Difusor de Suministro de 4 vias de 10x10</t>
  </si>
  <si>
    <t>Patch cord de fibra óptica monomodo LC-LC</t>
  </si>
  <si>
    <t>Breaker Riel Din 3P-20A</t>
  </si>
  <si>
    <t>Grifería p/lavaplatos</t>
  </si>
  <si>
    <t>Track para gypsum</t>
  </si>
  <si>
    <t>Difusor de Suministro de 4 vias de 12x12</t>
  </si>
  <si>
    <t>Fibra óptica monomodo 9/125 um 6 hilos</t>
  </si>
  <si>
    <t>Breaker Caja Moldeada 2P-100A</t>
  </si>
  <si>
    <t>63b</t>
  </si>
  <si>
    <t>Grifería presmatic para lavamanos</t>
  </si>
  <si>
    <t>Cubierta de steel panel 0,45</t>
  </si>
  <si>
    <t>Difusor de Suministro de 4 vias de 14x14</t>
  </si>
  <si>
    <t>Manga para fusión en exteriores</t>
  </si>
  <si>
    <t>Breaker Caja Moldeada 3P-150A</t>
  </si>
  <si>
    <t>Hormigón Simple fc'= 210 Kg./cm², piedra 12mm</t>
  </si>
  <si>
    <t>Cubierta de steel panel tipo sanduche 1"</t>
  </si>
  <si>
    <t>Difusor de Suministro de 4 vias de 16x16</t>
  </si>
  <si>
    <t>ODF 12 puertos</t>
  </si>
  <si>
    <t>Breaker Caja Moldeada 3P-175A</t>
  </si>
  <si>
    <t>Inodoro con fluxometro</t>
  </si>
  <si>
    <t>Granito en plancha</t>
  </si>
  <si>
    <t>Campana de extraccion compensada de 60x300x24</t>
  </si>
  <si>
    <t>Accesorios para fusión de 1 hilo</t>
  </si>
  <si>
    <t>Breaker Caja Moldeada regulable 2P-100-225A</t>
  </si>
  <si>
    <t>65b</t>
  </si>
  <si>
    <t>Inodoro para infantes</t>
  </si>
  <si>
    <t>Bondex premium 40 kg</t>
  </si>
  <si>
    <t>Certificado de hilo de fibra óptica monomodo</t>
  </si>
  <si>
    <t>Breaker Caja Moldeada regulable 3P-225-400A</t>
  </si>
  <si>
    <t>Lavamanos  para empotrar</t>
  </si>
  <si>
    <t>Meson de resina sintetica</t>
  </si>
  <si>
    <t>Inyector de aire  de 5800 cfm a 0.36  s. p.   220V/60hz/3ph</t>
  </si>
  <si>
    <t>Tubería 2" PVC corrugada inc. accesorios</t>
  </si>
  <si>
    <t>Tablero de distribución principal 100x80x40 inc. accesorios</t>
  </si>
  <si>
    <t>66b</t>
  </si>
  <si>
    <t>Lavamanos con pedestal corto</t>
  </si>
  <si>
    <t>Enlumax</t>
  </si>
  <si>
    <t>Extractor de aire tipo hongo de 7250 cfm a 0.76  s. p.   220V/60hz/3ph</t>
  </si>
  <si>
    <t>Patch panel 24 P modular</t>
  </si>
  <si>
    <t>Centro de carga monofásico 40 espacios</t>
  </si>
  <si>
    <t xml:space="preserve">Lavaplatos 1 Pozo sin escurridor (560 x 450 x 0.8 mm) </t>
  </si>
  <si>
    <t>Pegablock</t>
  </si>
  <si>
    <t>Organizador horizontal 19" 2 UR</t>
  </si>
  <si>
    <t>Luminaria decorativa 28W</t>
  </si>
  <si>
    <t>Limpiador</t>
  </si>
  <si>
    <t>Litro</t>
  </si>
  <si>
    <t xml:space="preserve">Perfil de acero </t>
  </si>
  <si>
    <t>Acero de refuerzo en barras</t>
  </si>
  <si>
    <t>Kg</t>
  </si>
  <si>
    <t>Transformador trifásico pad mounted 150 KVA</t>
  </si>
  <si>
    <t>Llave angular c/manguera 12" sencilla FV cr</t>
  </si>
  <si>
    <t>Espejo 6 mm</t>
  </si>
  <si>
    <t>Rejilla de Suministro de 42x6</t>
  </si>
  <si>
    <t>Cemento portland</t>
  </si>
  <si>
    <t>saco 50Kg</t>
  </si>
  <si>
    <t>Bushing insert 15 KV 200 Amp</t>
  </si>
  <si>
    <t>Llave de incorporación de bronce 1/2"</t>
  </si>
  <si>
    <t>Hormigon premezclado 210 kg/cm2</t>
  </si>
  <si>
    <t>Rejilla de Suministro de 64x6</t>
  </si>
  <si>
    <t>Elbow connector 15 KV 200 Amp 2 AWG</t>
  </si>
  <si>
    <t>Llave de Manguera ø½"</t>
  </si>
  <si>
    <t>Hormigon premezclado 240 kg/cm2</t>
  </si>
  <si>
    <t>Rejilla de Suministro de 72x6</t>
  </si>
  <si>
    <t>Piedra triturada 3/4</t>
  </si>
  <si>
    <t>Varilla cobre puro 5/8" x 6'</t>
  </si>
  <si>
    <t>71b</t>
  </si>
  <si>
    <t>Llave presmatic para lavamanos</t>
  </si>
  <si>
    <t>Hormigon premezclado 280 kg/cm2</t>
  </si>
  <si>
    <t>Aislamiento de 1 3/8" x 1/2"</t>
  </si>
  <si>
    <t>Suelda exotérmica 115 g.</t>
  </si>
  <si>
    <t>71c</t>
  </si>
  <si>
    <t>Letrero fotoluminscente en base acrílica</t>
  </si>
  <si>
    <t>Rampa basculante y plataforma</t>
  </si>
  <si>
    <t>Plywood corriente 12mm</t>
  </si>
  <si>
    <t>plancha</t>
  </si>
  <si>
    <t>Cable cobre desnudo #2</t>
  </si>
  <si>
    <t>Manguera contra incendio L=30 m, ø=1½"</t>
  </si>
  <si>
    <t>Flashing cumbrero</t>
  </si>
  <si>
    <t>Cuartones semiduros</t>
  </si>
  <si>
    <t>Cemento conductivo</t>
  </si>
  <si>
    <t>Medidor de chorro multiple con 2 acoples ϕ1"</t>
  </si>
  <si>
    <t>Flashing lateral</t>
  </si>
  <si>
    <t>Tiras</t>
  </si>
  <si>
    <t>Terminal de compresión de ojo y accesorios</t>
  </si>
  <si>
    <t>Medio nudo ϕ1"</t>
  </si>
  <si>
    <t>Poliurea</t>
  </si>
  <si>
    <t>Clavos de 2-1/2"</t>
  </si>
  <si>
    <t>Mnaguera pead 1/2"</t>
  </si>
  <si>
    <t>ml.</t>
  </si>
  <si>
    <t>Instalacion electrica provisional</t>
  </si>
  <si>
    <t>ALAMBRE RECOCIDO #18</t>
  </si>
  <si>
    <t>Niple ø=1½"</t>
  </si>
  <si>
    <t>Instalacion sanitaria provisional</t>
  </si>
  <si>
    <t>MATERIAL BITUMINOSO (SELLADOR DE JUNTAS)</t>
  </si>
  <si>
    <t xml:space="preserve">Orejita de perfil metalico de 5cmx5cm </t>
  </si>
  <si>
    <t>Lavadero de hormigon</t>
  </si>
  <si>
    <t>PERFILES METALICOS ESTRUCTURALES 4MM</t>
  </si>
  <si>
    <t xml:space="preserve">Pegante </t>
  </si>
  <si>
    <t>Letro de discapacitado</t>
  </si>
  <si>
    <t>SOLDADURA 60-18</t>
  </si>
  <si>
    <t>Perno de Expansión de 3/8"x3"</t>
  </si>
  <si>
    <t>Mampara de vidrio claro flotado 6 mm</t>
  </si>
  <si>
    <t>Tapa de hierro fundido 90x90cm 125 Kn</t>
  </si>
  <si>
    <t>Pitón multipropósito chorro  y neblina de 1½"</t>
  </si>
  <si>
    <t>Mampara de vidrio claro templado 8 mm</t>
  </si>
  <si>
    <t>Tapa de hierro fundido 60x60cm 125 Kn</t>
  </si>
  <si>
    <t>Platina Hiltin de 10mts.</t>
  </si>
  <si>
    <t>Metro</t>
  </si>
  <si>
    <t>Oficina de obra</t>
  </si>
  <si>
    <t>Tabla semidura para encofrado</t>
  </si>
  <si>
    <t>Portamanguera</t>
  </si>
  <si>
    <t>Bloque 9x19x39</t>
  </si>
  <si>
    <t>Pruebas hidrostáticas</t>
  </si>
  <si>
    <t>Bloque 19x19x39</t>
  </si>
  <si>
    <t>Reductor de Hierro Negro ø 1”  x ½”</t>
  </si>
  <si>
    <t>Parrilla metalica</t>
  </si>
  <si>
    <t>Reductor de Hierro Negro ø 2½”  x 1½”</t>
  </si>
  <si>
    <t>Pasamano de acero inoxidable</t>
  </si>
  <si>
    <t>Reductor de Hierro Negro ø 3”  x 2½”</t>
  </si>
  <si>
    <t>Pintura paso cebra</t>
  </si>
  <si>
    <t>Reductor de Hierro Negro ø 4”  x 3”</t>
  </si>
  <si>
    <t>Puerta de 90 madera</t>
  </si>
  <si>
    <t>Tapa de hierro fundido 90x90cm 400Kn</t>
  </si>
  <si>
    <t>Reductor de PVC desagüe ,de 75x50mm</t>
  </si>
  <si>
    <t>Juego de jambas</t>
  </si>
  <si>
    <t>Tapa de hierro fundido 60x60cm</t>
  </si>
  <si>
    <t>Reductor de PVC desagüe, de 110x50mm</t>
  </si>
  <si>
    <t>Juega de batientes</t>
  </si>
  <si>
    <t>Reductor de PVC desagüe, de 110x75mm</t>
  </si>
  <si>
    <t>Cerradura de puerta</t>
  </si>
  <si>
    <t>Reductor de PVC desagüe, de 160x110mm</t>
  </si>
  <si>
    <t>Bisagras</t>
  </si>
  <si>
    <t>Reductor PP termofusion ø 25x20</t>
  </si>
  <si>
    <t>Hierro en varillas</t>
  </si>
  <si>
    <t>Reductor PP termofusion ø 32x20</t>
  </si>
  <si>
    <t>Tubo hierro negro 80x80x3</t>
  </si>
  <si>
    <t>Reductor PP termofusion ø 32x25</t>
  </si>
  <si>
    <t>Empaste interior 20 kg</t>
  </si>
  <si>
    <t>Reductor PP termofusion ø 50x25</t>
  </si>
  <si>
    <t>Empaste exterior 20 kg</t>
  </si>
  <si>
    <t>Reductor PP termofusion ø 50x32</t>
  </si>
  <si>
    <t>Reductor PVC Termofusión ϕ63x20mm</t>
  </si>
  <si>
    <t>Pintura elastomerica</t>
  </si>
  <si>
    <t>Reductor PVC Termofusión ϕ63x25mm</t>
  </si>
  <si>
    <t xml:space="preserve">Sellador </t>
  </si>
  <si>
    <t>Reductor PVC Termofusión ϕ63x32mm</t>
  </si>
  <si>
    <t>Pintura epoxica</t>
  </si>
  <si>
    <t>Reductor PVC Termofusión ϕ63x40mm</t>
  </si>
  <si>
    <t>Piso duelas sinteticas</t>
  </si>
  <si>
    <t>Reductor PVC Termofusión ϕ63x50mm</t>
  </si>
  <si>
    <t>Placa colaborante 0,5 mm tipo masterdeck</t>
  </si>
  <si>
    <t>Reductor PVC Termofusión ϕ75x63mm</t>
  </si>
  <si>
    <t>Puerta metalica 100 cm</t>
  </si>
  <si>
    <t>Rejilla de Piso Al Tipo T 125x75mm</t>
  </si>
  <si>
    <t>Puerta metalica 90 cm</t>
  </si>
  <si>
    <t>Rejilla PVC ϕ50mm para ventilación</t>
  </si>
  <si>
    <t>Puerta metalica 80 cm</t>
  </si>
  <si>
    <t>Relleno 3M</t>
  </si>
  <si>
    <t>Puerta metalica 70 cm</t>
  </si>
  <si>
    <t>Salvatubos ø20mm</t>
  </si>
  <si>
    <t>Porcelanato 50x50</t>
  </si>
  <si>
    <t>Siamesa de 4"×2½"×2½"</t>
  </si>
  <si>
    <t>Porcelana con arena</t>
  </si>
  <si>
    <t>Sifón de 1  1/4" plastico</t>
  </si>
  <si>
    <t>Porcelana</t>
  </si>
  <si>
    <t>Sifón S/R de PVC Desagüe de 110mm</t>
  </si>
  <si>
    <t>108b</t>
  </si>
  <si>
    <t>Dispensador de papel higiénico</t>
  </si>
  <si>
    <t>Sifón S/R de PVC Desagüe de 50mm</t>
  </si>
  <si>
    <t>108c</t>
  </si>
  <si>
    <t>Dispensador de jabón liquido Acero inox</t>
  </si>
  <si>
    <t>Sifón S/R de PVC Desagüe de 75mm</t>
  </si>
  <si>
    <t>108d</t>
  </si>
  <si>
    <t>Barra Acero Inox.  abatible para discapacitados</t>
  </si>
  <si>
    <t>111b</t>
  </si>
  <si>
    <t>Sifón cromado para lavamanos</t>
  </si>
  <si>
    <t>108e</t>
  </si>
  <si>
    <t>Barra fija de acero inoxidable 90º</t>
  </si>
  <si>
    <t>Soporte para tubería</t>
  </si>
  <si>
    <t>108f</t>
  </si>
  <si>
    <t>Barra toallero de acero inoxidable 50cm</t>
  </si>
  <si>
    <t>Soporte Tipo Pera &gt;1"</t>
  </si>
  <si>
    <t>108g</t>
  </si>
  <si>
    <t>Gancho para ropa en acero inoxidable</t>
  </si>
  <si>
    <t>Soportes tipo ángulo</t>
  </si>
  <si>
    <t>Porcelanato rustico tipo piedra</t>
  </si>
  <si>
    <t>Sumidero Al CC-150x110mm</t>
  </si>
  <si>
    <t>Porcelanato madereado</t>
  </si>
  <si>
    <t>Sumidero Al CC-200x150mm</t>
  </si>
  <si>
    <t>Puerta corrediza tipo reja 196 metalica</t>
  </si>
  <si>
    <t>Tabla para encofrado</t>
  </si>
  <si>
    <t>Puerta corrediza tipo reja 350 metalica</t>
  </si>
  <si>
    <t>Taco de Expansión de 3/8"</t>
  </si>
  <si>
    <t>Puerta baño PT60</t>
  </si>
  <si>
    <t>Tacos fisher F 10</t>
  </si>
  <si>
    <t>Puerta baño PT90</t>
  </si>
  <si>
    <t>Tanque de CO2 de 100lbs</t>
  </si>
  <si>
    <t>Puerta de escape 100 cm incluye barra seguridad</t>
  </si>
  <si>
    <t>Tapa  (0,60x0,60m)</t>
  </si>
  <si>
    <t>Puerta de escape 90 cm incluye barra seguridad</t>
  </si>
  <si>
    <t>Tapa Metálica 500x500x0,65mm inc. Marco y contramarco de perfiles 50x50x3mm</t>
  </si>
  <si>
    <t>Puerta de malla "R/90</t>
  </si>
  <si>
    <t>Tapòn de registro de bronce</t>
  </si>
  <si>
    <t>Puerta doble 2M/AS</t>
  </si>
  <si>
    <t>Tapón P U/Z P.N. 10 ø63mm</t>
  </si>
  <si>
    <t>Puerta metalica con celosia 100 cm</t>
  </si>
  <si>
    <t>Tapón PVC Termofusión ϕ20mm</t>
  </si>
  <si>
    <t>Puerta metalica con celosia 80 cm</t>
  </si>
  <si>
    <t>Tapón PVC Termofusión ϕ25mm</t>
  </si>
  <si>
    <t>Puerta metalica doble con celosia 2L/FE</t>
  </si>
  <si>
    <t>Tapón PVC Termofusión ϕ32mm</t>
  </si>
  <si>
    <t>Puerta metalica doble con celosia 2L/FE2</t>
  </si>
  <si>
    <t>Tee de Hierro Negro. ø = 1”</t>
  </si>
  <si>
    <t>Puerta metalica plancha lisa 2F/60</t>
  </si>
  <si>
    <t>Tee de Hierro Negro. ø = 2½”</t>
  </si>
  <si>
    <t>Puerta metalica plancha lisa 2F/70</t>
  </si>
  <si>
    <t>Tee de Hierro Negro. ø = 4”</t>
  </si>
  <si>
    <t>Puerta metalica plancha lisa 2F/80</t>
  </si>
  <si>
    <t>Tee de PVC desagüe ø 110mm</t>
  </si>
  <si>
    <t>Puerta metalica plancha lisa 2F/90</t>
  </si>
  <si>
    <t>Tee de PVC desagüe ø 160mm</t>
  </si>
  <si>
    <t>Puerta metalica plancha lisa PF/AS</t>
  </si>
  <si>
    <t>Tee de PVC desagüe ø 50mm</t>
  </si>
  <si>
    <t>Puerta metalica plancha lisa PF/90</t>
  </si>
  <si>
    <t>Tee de PVC desagüe ø 75mm</t>
  </si>
  <si>
    <t>Puerta corrediza vidrio templado 8 mm</t>
  </si>
  <si>
    <t>Tee de PVC Sch40 ø1"</t>
  </si>
  <si>
    <t>Puerta aluminio y vidrio PA90</t>
  </si>
  <si>
    <t>Tee de PVC Sch40 ø2"</t>
  </si>
  <si>
    <t>Puerta aluminio y vidrio 2A/90</t>
  </si>
  <si>
    <t>Tee de PVC Sch40 ø3”</t>
  </si>
  <si>
    <t>Puerta aluminio y vidrio 2A/AS</t>
  </si>
  <si>
    <t>Tee de PVC Sch40 ø4"</t>
  </si>
  <si>
    <t>Puerta aluminio y vidrio 2A/AX</t>
  </si>
  <si>
    <t>Tee de Termofusion ø20mm</t>
  </si>
  <si>
    <t>Puerta aluminio y vidrio 4A/90</t>
  </si>
  <si>
    <t>Tee de Termofusion ø25mm</t>
  </si>
  <si>
    <t>Puerta aluminio y vidrio PA/90</t>
  </si>
  <si>
    <t>Tee de Termofusion ø32mm</t>
  </si>
  <si>
    <t>Puerta de madera</t>
  </si>
  <si>
    <t>Tee de Termofusion ø50mm</t>
  </si>
  <si>
    <t>Puerta de metal</t>
  </si>
  <si>
    <t>Tee de Termofusion ø63mm</t>
  </si>
  <si>
    <t>Quiebrasol</t>
  </si>
  <si>
    <t>Tee de Termofusion ø75mm</t>
  </si>
  <si>
    <t>Cenefa de madera</t>
  </si>
  <si>
    <t>Tee mecanica 4x2½</t>
  </si>
  <si>
    <t>Tumbado de madera</t>
  </si>
  <si>
    <t>Tee P U/Z P.N. 10 ø63x63mm</t>
  </si>
  <si>
    <t>Reja corrediza</t>
  </si>
  <si>
    <t>Tee PVC termofusion ø 32x20</t>
  </si>
  <si>
    <t>Reja con platina</t>
  </si>
  <si>
    <t>Tee PVC termofusion ø 32x25</t>
  </si>
  <si>
    <t>Reja con tubo 25x50</t>
  </si>
  <si>
    <t>Tee reductora 110x90mm</t>
  </si>
  <si>
    <t>Relaqueado de tumbado</t>
  </si>
  <si>
    <t>Teflón ø 1”</t>
  </si>
  <si>
    <t>Sellador para madera</t>
  </si>
  <si>
    <t>Tiras de encofrado de 1"x 4m.</t>
  </si>
  <si>
    <t>Cascajo</t>
  </si>
  <si>
    <t>Tornillos tirafondo de ¼"x2 ½"</t>
  </si>
  <si>
    <t>Pintura anticorrosiva</t>
  </si>
  <si>
    <t>Trampa de grasa bajo fregadero de acero inoxidable</t>
  </si>
  <si>
    <t>Desoxidante fosfatizante</t>
  </si>
  <si>
    <t xml:space="preserve">Tubería de Hierro Negro ø 1” . </t>
  </si>
  <si>
    <t>Plancha de tumbado tipo armstrong 61X61</t>
  </si>
  <si>
    <t xml:space="preserve">Tubería de Hierro Negro ø 2½” . </t>
  </si>
  <si>
    <t>Repulido piso de baldosa</t>
  </si>
  <si>
    <t xml:space="preserve">Tubería de Hierro Negro ø 3” . </t>
  </si>
  <si>
    <t>Poliuretano para juntas</t>
  </si>
  <si>
    <t xml:space="preserve">Tubería de Hierro Negro ø 4” . </t>
  </si>
  <si>
    <t>Tanque plastico 55 gal</t>
  </si>
  <si>
    <t>Tubería de PVC 220PSI Sch40 ø4"</t>
  </si>
  <si>
    <t>Divisor de ambientes de acero inoxidable</t>
  </si>
  <si>
    <t>Tubería de PVC 260PSI Sch40 ø2"</t>
  </si>
  <si>
    <t>Pintura de señalizacion</t>
  </si>
  <si>
    <t>Tubería de PVC 260PSI Sch40 ø3"</t>
  </si>
  <si>
    <t>Tabique divisorio de baño</t>
  </si>
  <si>
    <t>Tubería de PVC 450PSI Sch40 ø1"</t>
  </si>
  <si>
    <t>Tabique divisorio de urinario</t>
  </si>
  <si>
    <t>Tubería de PVC Desagüe de 110mm.</t>
  </si>
  <si>
    <t>Tabla decorativa de columna</t>
  </si>
  <si>
    <t>Tubería de PVC Desagüe de 160mm.</t>
  </si>
  <si>
    <t>Tanque de flotacion</t>
  </si>
  <si>
    <t>Tubería de PVC Desagüe de 50mm.</t>
  </si>
  <si>
    <t>Fibrocemento 12 mm</t>
  </si>
  <si>
    <t>Tubería de PVC Desagüe de 75mm.</t>
  </si>
  <si>
    <t>Piso baldosa</t>
  </si>
  <si>
    <t>Tubería de PVC desagüe tipo A-Vent. de 50mm.</t>
  </si>
  <si>
    <t>Tierra de sembrado</t>
  </si>
  <si>
    <t>Tubería Pared Estructurada ø 125mm (Di.110mm)</t>
  </si>
  <si>
    <t>Tumbado de duela de madera</t>
  </si>
  <si>
    <t>Tubería Pared Estructurada ø 175mm (Di.160mm)</t>
  </si>
  <si>
    <t>Plancha de gypsum RH</t>
  </si>
  <si>
    <t>Tubería PVC U/Z 0,80 MPa ø90mm</t>
  </si>
  <si>
    <t>Tubería PVC U/Z 0,80MPa ø63mm</t>
  </si>
  <si>
    <t>Tubería Termofusion ø 20mm</t>
  </si>
  <si>
    <t>Tubería Termofusion ø 25mm</t>
  </si>
  <si>
    <t>Alambre No. 16</t>
  </si>
  <si>
    <t>Tubería Termofusion ø 32mm</t>
  </si>
  <si>
    <t>Plancha 61x61 tipo armstrong</t>
  </si>
  <si>
    <t>Tubería Termofusion ø 50mm</t>
  </si>
  <si>
    <t>VC/90</t>
  </si>
  <si>
    <t>Tubería Termofusion ø 63mm</t>
  </si>
  <si>
    <t>Ventana proyectable 6 mm</t>
  </si>
  <si>
    <t>Tubería Termofusion ø 75mm</t>
  </si>
  <si>
    <t>Ventana corrediza 6 mm</t>
  </si>
  <si>
    <t>Tubería y accesorios para equipo de bombeo</t>
  </si>
  <si>
    <t>Ventana con vidrio templado 8 mm</t>
  </si>
  <si>
    <t>Tuerca Ø⅜" Galv.</t>
  </si>
  <si>
    <t>Puerta 2M/90</t>
  </si>
  <si>
    <t>Unión Bridada 110mm</t>
  </si>
  <si>
    <t>Puerta 2A/AS</t>
  </si>
  <si>
    <t>Unión Bridada 63mm</t>
  </si>
  <si>
    <t>Material de junta para piso baldosa</t>
  </si>
  <si>
    <t>Unión de Termofusion ø 20mm</t>
  </si>
  <si>
    <t>Curador quimico</t>
  </si>
  <si>
    <t>Unión de Termofusion ø 25mm</t>
  </si>
  <si>
    <t xml:space="preserve">Canalon galvanizado 1/20" </t>
  </si>
  <si>
    <t>Unión de Termofusion ø 32mm</t>
  </si>
  <si>
    <t>Perno autoperforante cubierta</t>
  </si>
  <si>
    <t>Unión de Termofusion ø 50mm</t>
  </si>
  <si>
    <t>Bloque 14x19x39</t>
  </si>
  <si>
    <t>Unión de Termofusion ø 63mm</t>
  </si>
  <si>
    <t>Bloque macizo(payo)</t>
  </si>
  <si>
    <t>Unión de Termofusion ø 75mm</t>
  </si>
  <si>
    <t>Canaleta metalica 10x20 con tapa</t>
  </si>
  <si>
    <t>Unión P U/Z P.N. 10 ø63mm</t>
  </si>
  <si>
    <t xml:space="preserve">Impermeabilizante </t>
  </si>
  <si>
    <t>Unión PVC desagüe ϕ50mm</t>
  </si>
  <si>
    <t>Ascensor 3 paradas</t>
  </si>
  <si>
    <t>Unión PVC Sch40 ø 1"</t>
  </si>
  <si>
    <t>Malla anti mosquito material</t>
  </si>
  <si>
    <t>Unión PVC Sch40 ø 2"</t>
  </si>
  <si>
    <t>Anaquel bajo cocina</t>
  </si>
  <si>
    <t>Unión PVC Sch40 ø 3"</t>
  </si>
  <si>
    <t>Anaquel alto cocina</t>
  </si>
  <si>
    <t>Unión PVC Sch40 ø 4"</t>
  </si>
  <si>
    <t>Sellador de hormigon</t>
  </si>
  <si>
    <t>Unión ranurada ø = 2½”</t>
  </si>
  <si>
    <t>Unión Ranurada ø = 3”</t>
  </si>
  <si>
    <t>Unión Ranurada ø = 4”</t>
  </si>
  <si>
    <t>Unión Universal de H.G. , ø = 4”</t>
  </si>
  <si>
    <t>Urinario con Fluxómetro</t>
  </si>
  <si>
    <t>Válvula Angular ø=1½"</t>
  </si>
  <si>
    <t>Válvula Angular ø=2½"</t>
  </si>
  <si>
    <t xml:space="preserve">Válvula Check  ø 4" </t>
  </si>
  <si>
    <t>Válvula de compuerta ø 1”</t>
  </si>
  <si>
    <t>Válvula de Compuerta ø 2”.</t>
  </si>
  <si>
    <t>Válvula de PVC Termofusión-compuerta ø ½”</t>
  </si>
  <si>
    <t>Válvula de PVC Termofusión-compuerta ø ¾”</t>
  </si>
  <si>
    <t>Válvula de PVC Termofusión-compuerta ø 1”</t>
  </si>
  <si>
    <t>Válvula de PVC Termofusión-compuerta ø 1½”.</t>
  </si>
  <si>
    <t xml:space="preserve">Varilla roscada galvanizada de 3/8x2.40 m </t>
  </si>
  <si>
    <t>Yee de PVC Sch40 ø1"</t>
  </si>
  <si>
    <t>Yee de PVC Sch40 ø2"</t>
  </si>
  <si>
    <t>Yee de PVC Sch40 ø3"</t>
  </si>
  <si>
    <t>Yee PVC desagüe ϕ110mm</t>
  </si>
  <si>
    <t>Yee PVC desagüe ϕ160mm</t>
  </si>
  <si>
    <t>Yee PVC desagüe ϕ50mm</t>
  </si>
  <si>
    <t>Yee PVC desagüe ϕ75mm</t>
  </si>
  <si>
    <t>Reductor de Hierro Negro ø 4”  x 2½”</t>
  </si>
  <si>
    <t>Tubería de cobre de 1"</t>
  </si>
  <si>
    <t>Codos  hierro negro SCH 40</t>
  </si>
  <si>
    <t xml:space="preserve">Centralina de gas (3 servicios) </t>
  </si>
  <si>
    <t>Válvulas de ataque rápido Antiretorno</t>
  </si>
  <si>
    <t>Manguera flexibles para GLP (Chaqueta acero inox)</t>
  </si>
  <si>
    <t>Regulador de 1era etapa</t>
  </si>
  <si>
    <t>Válvulas de alivio</t>
  </si>
  <si>
    <t>Tubería cobre rígida 1"</t>
  </si>
  <si>
    <t>tubo</t>
  </si>
  <si>
    <t>Codos  cobre 1"</t>
  </si>
  <si>
    <t>Soportes para tubería de 1/2"</t>
  </si>
  <si>
    <t>HOJA:</t>
  </si>
  <si>
    <t>RUBRO:</t>
  </si>
  <si>
    <t>UNIDAD:</t>
  </si>
  <si>
    <t>U</t>
  </si>
  <si>
    <t>DETALLE:</t>
  </si>
  <si>
    <t>EQUIPOS</t>
  </si>
  <si>
    <t>DESCRIPCION</t>
  </si>
  <si>
    <t>TARIFA</t>
  </si>
  <si>
    <t>COSTO HORA</t>
  </si>
  <si>
    <t>RENDIMIENTO</t>
  </si>
  <si>
    <t>COSTO</t>
  </si>
  <si>
    <t>HERRAMIENTA MENOR</t>
  </si>
  <si>
    <t>SUBTOTAL</t>
  </si>
  <si>
    <t>MANO DE OBRA</t>
  </si>
  <si>
    <t>JORNAL/HR</t>
  </si>
  <si>
    <t>SUBTOTAL    N</t>
  </si>
  <si>
    <t>PRECIO UNIT</t>
  </si>
  <si>
    <t>SUBTOTAL   O</t>
  </si>
  <si>
    <t>TRANSPORTE</t>
  </si>
  <si>
    <t>SUBTOTAL    P</t>
  </si>
  <si>
    <t>TOTAL COSTOS DIRECTOS (M+N+O+P)</t>
  </si>
  <si>
    <t>INDIRECTOS Y UTILIDADES %</t>
  </si>
  <si>
    <t>OTROS INDIRECTOS %</t>
  </si>
  <si>
    <t>COSTO TOTAL DEL RUBRO</t>
  </si>
  <si>
    <t>VALOR OFERTADO</t>
  </si>
  <si>
    <t>SUBTOTAL     M</t>
  </si>
  <si>
    <t>PEON</t>
  </si>
  <si>
    <t>M2</t>
  </si>
  <si>
    <t>HERRAMIENTA MENOR (5% M.O)</t>
  </si>
  <si>
    <t>M3</t>
  </si>
  <si>
    <t>Derrocamiento mampostería</t>
  </si>
  <si>
    <t>ROTOMARTILLO</t>
  </si>
  <si>
    <t>OPERADOR DE EQUIPO LIVIANO</t>
  </si>
  <si>
    <t>GLB</t>
  </si>
  <si>
    <t>ML</t>
  </si>
  <si>
    <t>ALBAÑIL</t>
  </si>
  <si>
    <t>KG</t>
  </si>
  <si>
    <t>TUBERIA PVC 110 MM</t>
  </si>
  <si>
    <t>CODOS, NEPLOS, TAPO, ETC</t>
  </si>
  <si>
    <t>TUBERIA PVC ROSC (VARIOS DIAMETROS)</t>
  </si>
  <si>
    <t>CODOS, NEPLOS, TAPON ,ETC</t>
  </si>
  <si>
    <t xml:space="preserve">SUBTOTAL    </t>
  </si>
  <si>
    <t>M</t>
  </si>
  <si>
    <t>CONECTOR EMT 1/2"</t>
  </si>
  <si>
    <t>SACO</t>
  </si>
  <si>
    <t>PINTOR</t>
  </si>
  <si>
    <t>RESINA Y EMPASTE PARA INTERIOR</t>
  </si>
  <si>
    <t>SELLADOR</t>
  </si>
  <si>
    <t>GLN</t>
  </si>
  <si>
    <t>PORCELANA</t>
  </si>
  <si>
    <t>CARPINTERO</t>
  </si>
  <si>
    <t>BISAGRA 3.5"X3.5"</t>
  </si>
  <si>
    <t>PAR</t>
  </si>
  <si>
    <t>CERRADURA CROMADA DE POMO NC. ACCESORIOS</t>
  </si>
  <si>
    <t xml:space="preserve"> CODIGO</t>
  </si>
  <si>
    <t>SUELDO</t>
  </si>
  <si>
    <t>FSR</t>
  </si>
  <si>
    <t>DIARIO</t>
  </si>
  <si>
    <t>HORARIO</t>
  </si>
  <si>
    <t>Conserje o mensajero E1</t>
  </si>
  <si>
    <t>Aydte. Albañil Categoria E2</t>
  </si>
  <si>
    <t>Aydte. Carpintero Categoria E2</t>
  </si>
  <si>
    <t>Aydte. Carpintero de Ribera Categoria E2</t>
  </si>
  <si>
    <t>Aydte. Electricista Categoria E2</t>
  </si>
  <si>
    <t>Aydte. Encofrador Categoria E2</t>
  </si>
  <si>
    <t>Aydte. Fierrero Categoria E2</t>
  </si>
  <si>
    <t>Aydte. Instalador de Revestimiento en General Categoria E2</t>
  </si>
  <si>
    <t>Aydte. Operador de Equipo Categoria E2</t>
  </si>
  <si>
    <t>Aydte. Plomero Categoria E2</t>
  </si>
  <si>
    <t>Guardian Categoria E2</t>
  </si>
  <si>
    <t>Machetero Categoria E2</t>
  </si>
  <si>
    <t>Peon Categoria E2</t>
  </si>
  <si>
    <t>Albañil Categoria D2</t>
  </si>
  <si>
    <t>Aydte. Laboratorio: conocimientos basicos y dos años de experiencia D2</t>
  </si>
  <si>
    <t>Aydte. Perforador Categoria D2</t>
  </si>
  <si>
    <t>Cadenero Categoria D2</t>
  </si>
  <si>
    <t>Carpintero Categoria D2</t>
  </si>
  <si>
    <t>Carpintero de Ribera Categoria D2</t>
  </si>
  <si>
    <t>Dibujante 1: experiencia de hasta 4 años D2</t>
  </si>
  <si>
    <t>Electricista Categoria D2</t>
  </si>
  <si>
    <t>Encofrador Categoria D2</t>
  </si>
  <si>
    <t>Enlucidor Categoria D2</t>
  </si>
  <si>
    <t>Fierrero Categoria D2</t>
  </si>
  <si>
    <t>Hojalatero Categoria D2</t>
  </si>
  <si>
    <t>Instalador de Revestimiento en General Categoria D2</t>
  </si>
  <si>
    <t>Mampostero Categoria D2</t>
  </si>
  <si>
    <t>Obrero especializado en la elaboracion de prefabricado de hormigon Categoria D2</t>
  </si>
  <si>
    <t>Operador de Equipo Liviano Categoria D2</t>
  </si>
  <si>
    <t>Parquetero y Colocadores de Pisos Categoria D2</t>
  </si>
  <si>
    <t>Pintor Categoria D2</t>
  </si>
  <si>
    <t>Pintor de Exteriores Categoria D2</t>
  </si>
  <si>
    <t>Pintor Empapelador Categoria D2</t>
  </si>
  <si>
    <t>Plomero Categoria D2</t>
  </si>
  <si>
    <t>Practico en Rama de Topografia D2</t>
  </si>
  <si>
    <t>Tecnico Electromecanico de Construccion Categoria D2</t>
  </si>
  <si>
    <t>Tecnico en Montaje de Subestaciones Categoria D2</t>
  </si>
  <si>
    <t>Tecnico Liniero Electrico Categoria D2</t>
  </si>
  <si>
    <t>Laboratorista 2: experiencia mayor de 7 años C1</t>
  </si>
  <si>
    <t>Maestro de Estructura Mayor con certificado o titulo C1</t>
  </si>
  <si>
    <t>Maestro Electricista Especializado Categoria C1</t>
  </si>
  <si>
    <t>Maestro Electronico Especializado Categoria C1</t>
  </si>
  <si>
    <t>Maestro en Montaje de Subestaciones Categoria C1</t>
  </si>
  <si>
    <t>Maestro Liniero Electrico Categoria C1</t>
  </si>
  <si>
    <t>Maestro Soldador Especializado Categoria C1</t>
  </si>
  <si>
    <t>Operador Grupo I C1</t>
  </si>
  <si>
    <t>Topografo 2: Titulo y experiencia mayor a 5 años C1</t>
  </si>
  <si>
    <t>Dibujante 2: con experiencia mayor de 4 años C2</t>
  </si>
  <si>
    <t>Laboratorista 1: experiencia de hasta 7 años C2</t>
  </si>
  <si>
    <t>Maestro de Obra Categoria C2</t>
  </si>
  <si>
    <t>Operador de Planta de Hormigon Categoria C2</t>
  </si>
  <si>
    <t>Operador Grupo II C2</t>
  </si>
  <si>
    <t>Perfilero Categoria C2</t>
  </si>
  <si>
    <t>Perforador Categoria C2</t>
  </si>
  <si>
    <t>Tecnico Albañileria Categoria C2</t>
  </si>
  <si>
    <t>Tecnico en Obras Civiles con certificado o titulo Categoria C2</t>
  </si>
  <si>
    <t>Topografo 1: experiencia de hasta 5 años C2</t>
  </si>
  <si>
    <t>Inspector de Obra Categoria B3</t>
  </si>
  <si>
    <t>Supervisor Electrico General Categoria B3</t>
  </si>
  <si>
    <t>Ingeniero Electrico Categoria B1</t>
  </si>
  <si>
    <t>Residente de Obra Categoria B1</t>
  </si>
  <si>
    <t>Chofer licencia tipo E C1</t>
  </si>
  <si>
    <t>Operador de motoniveladora</t>
  </si>
  <si>
    <t>Operador de rodillo</t>
  </si>
  <si>
    <t>BASE DE DATOS: EQUIPOS</t>
  </si>
  <si>
    <t>HORA</t>
  </si>
  <si>
    <t>Herramientas Menores</t>
  </si>
  <si>
    <t>Concretera</t>
  </si>
  <si>
    <t>Vibrador</t>
  </si>
  <si>
    <t>Soldadora</t>
  </si>
  <si>
    <t>Compactador manual</t>
  </si>
  <si>
    <t>Rodillo doble tambor</t>
  </si>
  <si>
    <t>Andamio</t>
  </si>
  <si>
    <t>Encofrado de losa</t>
  </si>
  <si>
    <t>Volqueta</t>
  </si>
  <si>
    <t>Retroexcavadora</t>
  </si>
  <si>
    <t>Camion de abastecimiento</t>
  </si>
  <si>
    <t>Martillo electrico para demolicion</t>
  </si>
  <si>
    <t>Bomba de hormigon</t>
  </si>
  <si>
    <t>Paleteadora mecanica</t>
  </si>
  <si>
    <t>Rodillo de 1Ton</t>
  </si>
  <si>
    <t>Motoniveladora</t>
  </si>
  <si>
    <t>Equipo de topografía</t>
  </si>
  <si>
    <t>Tanquero</t>
  </si>
  <si>
    <t>Montacargas</t>
  </si>
  <si>
    <t>Descripcion de equipos</t>
  </si>
  <si>
    <t>BASE DE DATOS: MANO DE OBRA</t>
  </si>
  <si>
    <t>maestro de obra c2</t>
  </si>
  <si>
    <t>MAESTRO</t>
  </si>
  <si>
    <t>SON: CINCO CON 54/100 DÓLARES</t>
  </si>
  <si>
    <t>FECHA: MARZO 2022</t>
  </si>
  <si>
    <t>VALOR</t>
  </si>
  <si>
    <t>NOTA: ESTOS VALORES NO INCLUYEN IVA</t>
  </si>
  <si>
    <t>ALAMBRE RECOCIDO # 18</t>
  </si>
  <si>
    <t>MATERIAL</t>
  </si>
  <si>
    <t>iva</t>
  </si>
  <si>
    <t>PRECIO  + iva</t>
  </si>
  <si>
    <t xml:space="preserve">ACCESORIO DE BAÑO </t>
  </si>
  <si>
    <t>AGUA</t>
  </si>
  <si>
    <t>ARENA</t>
  </si>
  <si>
    <t>ALAMBRE ELECTRICO # 10 AWG</t>
  </si>
  <si>
    <t>ALAMBRE ELECTRICO # 12 AWG</t>
  </si>
  <si>
    <t>ALAMBRE ELECTRICO # 14 AWG</t>
  </si>
  <si>
    <t>ANILLO DE CERA</t>
  </si>
  <si>
    <t>BATIENTES DE LAUREL CON PATAS</t>
  </si>
  <si>
    <t>JGO</t>
  </si>
  <si>
    <t>BISAGRA CROM. 3,5X3,5 C/TORNLL</t>
  </si>
  <si>
    <t>BLOQUE ROCAFUERTE 8X20X40 4 HUECOS</t>
  </si>
  <si>
    <t>BLOQUE ORNAMENTAL</t>
  </si>
  <si>
    <t xml:space="preserve">BLOQUE DE ARCILLA LISO (8 cm x 20 cmx41cm) </t>
  </si>
  <si>
    <t>BLOQUE PL-9 (9X19X39)</t>
  </si>
  <si>
    <t>BOQULLIA REDONDA</t>
  </si>
  <si>
    <t>BREAKER DE 30 AMP 2P</t>
  </si>
  <si>
    <t>CABALLETES DE  GALVALUME  DRT  0,30mm X 3 MTS</t>
  </si>
  <si>
    <t>CABALLETE  DE FIBROCEMENTO FIJO P7</t>
  </si>
  <si>
    <t>CABALLETE  DE FIBROCEMENTO FIJO P10</t>
  </si>
  <si>
    <t>CABALLETE DE FIBROCEMENTO FIJO P111</t>
  </si>
  <si>
    <t>CABALLETERA PARA ZINC (1,80 M)</t>
  </si>
  <si>
    <t xml:space="preserve">CABLE ELECTRICO THHN # 8 AWG </t>
  </si>
  <si>
    <t xml:space="preserve">CABLE ELECTRICO THHN # 10 AWG </t>
  </si>
  <si>
    <t xml:space="preserve">CABLE ELECTRICO THHN # 12 AWG </t>
  </si>
  <si>
    <t>CABLE ELECTRICO THHN # 14 AWG</t>
  </si>
  <si>
    <t>CAJA DE BREAKER DE 2 A 4P</t>
  </si>
  <si>
    <t>CAJA OCTOGONAL</t>
  </si>
  <si>
    <t>CAJA PARA MEDIDOR</t>
  </si>
  <si>
    <t>CAJA RECTANGULAR</t>
  </si>
  <si>
    <t>CAÑA ROLLIZAS</t>
  </si>
  <si>
    <t>CASCAJO FINO</t>
  </si>
  <si>
    <t>CASCAJO GRUESO</t>
  </si>
  <si>
    <t>CEMENTO PORTLAND TIPO I (50KG)</t>
  </si>
  <si>
    <t>SAC</t>
  </si>
  <si>
    <t>CERAMICA ECONOMICA 20x20</t>
  </si>
  <si>
    <t>CERAMICA ECONOMICA 30 x 30</t>
  </si>
  <si>
    <t>CERRADURA ECONOMICA</t>
  </si>
  <si>
    <t>CERROJO PARA CANDADO</t>
  </si>
  <si>
    <t>CLAVOS 2-1/2"</t>
  </si>
  <si>
    <t>CLAVOS 3-1/2"</t>
  </si>
  <si>
    <t>CLAVOS 4-1/2"</t>
  </si>
  <si>
    <t>CODO PVC 1/2"</t>
  </si>
  <si>
    <t>CODO PVC 2"X90</t>
  </si>
  <si>
    <t>CODO PVC 4"X90</t>
  </si>
  <si>
    <t>CODO PVC DE 1/2" ROSCABLE</t>
  </si>
  <si>
    <t>CONECTOR EMT 2"</t>
  </si>
  <si>
    <t>CORREA 80X40X15X3mmX6,00m.</t>
  </si>
  <si>
    <t>CORREA 80X40X15X2mm.X6,00m.</t>
  </si>
  <si>
    <t>CORREA 80X40X15X2mm.X6,40m.</t>
  </si>
  <si>
    <t>CORREA 80X40X15X1,5mm.X6,00m.</t>
  </si>
  <si>
    <t>CORREA 80X40X15X1,5mm.X6,40m.</t>
  </si>
  <si>
    <t>CORREA 60X30X10X2X6,00m.</t>
  </si>
  <si>
    <t>CORREA 60X30X10X2X6,40m.</t>
  </si>
  <si>
    <t>CORREA 60X30X10X1,5mm.X6,00m.</t>
  </si>
  <si>
    <t>CORREA 60X30X10X1,5mm.X6,40m.</t>
  </si>
  <si>
    <t>CUARTON SEMIDURO DE 4"X4"X4M (SAMAN)</t>
  </si>
  <si>
    <t>CUARTON DE ENCOFRADO 2"X3"X4MT</t>
  </si>
  <si>
    <t>CUARTON SEMIDURO 2"X3"X4MT</t>
  </si>
  <si>
    <t>CINTA AISLANTE</t>
  </si>
  <si>
    <t>CHAPA ECONOMICA DE TIPO POMO</t>
  </si>
  <si>
    <t>DESMOLDANTE-ENCONFRADO -MADERA</t>
  </si>
  <si>
    <t>DIESEL</t>
  </si>
  <si>
    <t>DILUYENTE</t>
  </si>
  <si>
    <t>DUCHA SENCILLA fv INCLUYE LLAVE</t>
  </si>
  <si>
    <t>EMPASTE PARA EXTERIORES  SACO  20 KG</t>
  </si>
  <si>
    <t>SC</t>
  </si>
  <si>
    <t>EMPASTE PARA INTERIOR SACO 20 KG</t>
  </si>
  <si>
    <t>GASOLINA EXTRA</t>
  </si>
  <si>
    <t xml:space="preserve">GLN </t>
  </si>
  <si>
    <t>GRIFERIA LAVABO (TIPO CRUZ)</t>
  </si>
  <si>
    <t>GRIGERIA DE COCINA</t>
  </si>
  <si>
    <t>GANCHO J DE 4"</t>
  </si>
  <si>
    <t>HIERRO DE 5,5 mm.</t>
  </si>
  <si>
    <t>Qq</t>
  </si>
  <si>
    <t>HIERRO DE 8 mm.</t>
  </si>
  <si>
    <t>HIERRO DE 10 mm.</t>
  </si>
  <si>
    <t>HIERRO DE 12 mm.</t>
  </si>
  <si>
    <t>INTERRUPTOR SIMPLE TEKNO-TICINO</t>
  </si>
  <si>
    <t>INODORO TANQUE BAJO</t>
  </si>
  <si>
    <t>LAVAMANOS COMERCIAL BLANCO</t>
  </si>
  <si>
    <t>LAVAMANOS DE PVC COMERCIAL BLANCO</t>
  </si>
  <si>
    <t>LAVAPLATOS 1 POZO S/ESCURRIDERA</t>
  </si>
  <si>
    <t>LAVAPLATOS 1 POZO C/ESCURRIDERA</t>
  </si>
  <si>
    <t>LAVAPLATOS DE PVC 1 POZO SIN ESCURRIDERA</t>
  </si>
  <si>
    <t>LLAVE DE LLAVE CON DUCHA SHELBY CROMO EDESA</t>
  </si>
  <si>
    <t>LLAVE DE PASO H-H 1/2"</t>
  </si>
  <si>
    <t>LASTRE</t>
  </si>
  <si>
    <t>LADRLLO JABONCILLO</t>
  </si>
  <si>
    <t>LADRLLO TIPO BLOQUE (6,5x17x37)</t>
  </si>
  <si>
    <t xml:space="preserve">PERMATEX </t>
  </si>
  <si>
    <t>TUBO</t>
  </si>
  <si>
    <t>PIEDRA # 3/4</t>
  </si>
  <si>
    <t>PINTURA CONDOR</t>
  </si>
  <si>
    <t>PINTURA LATEX</t>
  </si>
  <si>
    <t>PINTURA ANTICORROSIVA</t>
  </si>
  <si>
    <t>PIEDRA CHISPA</t>
  </si>
  <si>
    <t>PIOLA</t>
  </si>
  <si>
    <t>MAZO</t>
  </si>
  <si>
    <t>PLACA DE EUROLIT DE 16MM</t>
  </si>
  <si>
    <t>PLANCHAS DE FIBROC. P-7 DE 6´</t>
  </si>
  <si>
    <t>PLANCHAS DE FIBROC. P-7 DE 12´ 92cmx3,60m.(86.cm util)</t>
  </si>
  <si>
    <t>PLANCHAS DE FIBROCEMENTO P-10 DE 8´</t>
  </si>
  <si>
    <t>PLANCHAS DE FIBROCEMENTO P-10 DE 10´</t>
  </si>
  <si>
    <t>PLANCHAS DE FIBROC. Eternit P-10 DE 12´(1 m. util)</t>
  </si>
  <si>
    <t>PLANCHAS DE FIBROC.  Eternit P-111 DE 12´(105 m. util)</t>
  </si>
  <si>
    <t>PLACAS DE GALVALUME DURATECHO E=0,25 MM X 12 PIES</t>
  </si>
  <si>
    <t>PLACAS DE GALVALUME DURAMIL E=0,30 MM X 12 PIES</t>
  </si>
  <si>
    <t>PLACAS DE ZINC E= 0,23 MM X 12 PIES</t>
  </si>
  <si>
    <t>POLILIMPIA 125CC</t>
  </si>
  <si>
    <t>LTS</t>
  </si>
  <si>
    <t>POLIPEGA 3785CC</t>
  </si>
  <si>
    <t>PIEDRA BASE</t>
  </si>
  <si>
    <t>PUERTA DE LAUREL  2,00X0,70  Y 2,00X0,80</t>
  </si>
  <si>
    <t>PUERTA DE LAUREL  2,00X0,90</t>
  </si>
  <si>
    <t>PUERTA DE LAUREL  2,00X1,00</t>
  </si>
  <si>
    <t>REJILLA CROMADA 2"</t>
  </si>
  <si>
    <t>REVERSIBLE 2"</t>
  </si>
  <si>
    <t>REVERSIBLE 1/4"</t>
  </si>
  <si>
    <t>RESINA</t>
  </si>
  <si>
    <t>ROSETON</t>
  </si>
  <si>
    <t>SIFON 1 1/4" PVC</t>
  </si>
  <si>
    <t>SIFON 1  1/2" PVC</t>
  </si>
  <si>
    <t>SOCKET MED. TRIF 4PTO 100AMP</t>
  </si>
  <si>
    <t>TABLON DE 20cm.x 2"x4 mt. De chanul</t>
  </si>
  <si>
    <t>TABLAS DE ENCOFRADO 1"X10"X4MT</t>
  </si>
  <si>
    <t>TABLAS SEMIDURAS 1"X10"X4MT</t>
  </si>
  <si>
    <t>TEE PVC DE 1/2" ROSCABLE</t>
  </si>
  <si>
    <t>TEFLON</t>
  </si>
  <si>
    <t>TIRAS DE ENCOFRADO 1"x3"x4MT</t>
  </si>
  <si>
    <t>TOMACORRIENTE DOBLE TEKNO</t>
  </si>
  <si>
    <t>TORNILLO AUTOPERFORANTE DE 2"</t>
  </si>
  <si>
    <t>TORNILLO AUTOPERFORANTE DE  1 1/2"  GALV.</t>
  </si>
  <si>
    <t xml:space="preserve">TORNILLOS </t>
  </si>
  <si>
    <t>TRAMPA CON REGISTRO PVC 2"</t>
  </si>
  <si>
    <t>TUBERIA EMT 2"X3.00M</t>
  </si>
  <si>
    <t>TUBERIA LIVIANA DE 1/2</t>
  </si>
  <si>
    <t>TUBERIA PVC CONDUIT 1/2"X3,00M</t>
  </si>
  <si>
    <t xml:space="preserve">TUBERIA PVC ROSCABLE 1/2"X6 MP. GRIS </t>
  </si>
  <si>
    <t>TUBERIA PVC ROSCABLE 1/2"X6 MP. ROJO</t>
  </si>
  <si>
    <t>TUBO DE ABASTO DE 1/2"X5/8X40</t>
  </si>
  <si>
    <t>TUBO PVC 2"X3MT (AASS)</t>
  </si>
  <si>
    <t>TUBO PVC DESAGUE 4"X3ML</t>
  </si>
  <si>
    <t>TUBO DE ACERO INOXIDABLE DE 0,70 M - e=2mm.</t>
  </si>
  <si>
    <t>TUMBADO DE YESO CONESTRUCTURA DE LATON</t>
  </si>
  <si>
    <t>VENTANA PVC CON VIDRIO Y MALLA</t>
  </si>
  <si>
    <t>VARILLA  COOPERWELD 5/8 x 6'</t>
  </si>
  <si>
    <t>YEE PVC 4"X2"</t>
  </si>
  <si>
    <t>YEE PVC 4"X4"</t>
  </si>
  <si>
    <t>KIT ANDEC P. BAJA CON PROYECCION</t>
  </si>
  <si>
    <t xml:space="preserve">KIT ANDEC P. ALTA INCLUYE LOSA Y ESCALERA </t>
  </si>
  <si>
    <t>KIT DE PANELES  EPS - PARA LOSA</t>
  </si>
  <si>
    <t>KIT DE PANELES EPS-PARA ESCALERA (INC. PASAMANO MET.)</t>
  </si>
  <si>
    <t>TUBO CUADRADO DE 1"x1mmx6m</t>
  </si>
  <si>
    <t>ANGULO DE 20x20x2mmx6m</t>
  </si>
  <si>
    <t>PLANCHAS DE 1/32x0.75 NEGRA</t>
  </si>
  <si>
    <t>BISAGRAS METALICA 3 1/2"</t>
  </si>
  <si>
    <t>SOLDADURA  6011 -1/8"</t>
  </si>
  <si>
    <t>LB</t>
  </si>
  <si>
    <t>PLATINA DE 1"x1/8"</t>
  </si>
  <si>
    <t>TUBO RECT. 1x1 1/2x0.8</t>
  </si>
  <si>
    <t>CORREA EN C  100X50X2MMX6M</t>
  </si>
  <si>
    <t>CORREA EN C  100X50X3MMX6M</t>
  </si>
  <si>
    <t>REPISA DE MADERA ACABADO MELANIMICO</t>
  </si>
  <si>
    <t>SOPORTE METALICO</t>
  </si>
  <si>
    <t>TACO FISHER</t>
  </si>
  <si>
    <t>WAYPE</t>
  </si>
  <si>
    <t>LIB</t>
  </si>
  <si>
    <t>FIERRERO</t>
  </si>
  <si>
    <t>SON: DOS CON 30/100 DÓLARES</t>
  </si>
  <si>
    <t>ANÁLISIS DE PRECIOS UNITARIOS</t>
  </si>
  <si>
    <t>PIEDRA 3/4</t>
  </si>
  <si>
    <t>CONCRETERA 1 SACO</t>
  </si>
  <si>
    <t>VIBRADOR</t>
  </si>
  <si>
    <t>MATERIALES PARA EJECUTAR EL RUBRO</t>
  </si>
  <si>
    <t>BLOQUE</t>
  </si>
  <si>
    <t xml:space="preserve">PINTURA SATINADA </t>
  </si>
  <si>
    <t>PLOMERO</t>
  </si>
  <si>
    <t xml:space="preserve">VALOR </t>
  </si>
  <si>
    <t xml:space="preserve">MAESTRO </t>
  </si>
  <si>
    <t>ACCESORIOS VARIOS</t>
  </si>
  <si>
    <t>LLAVE PRESMATIC PARA LAVAMANOS</t>
  </si>
  <si>
    <t>LLAVE PRESMATIC PARA INODORO</t>
  </si>
  <si>
    <t>LAVAMANOS COLOR A ELECCIÓN</t>
  </si>
  <si>
    <t>JUEGO DE JAMBA MDP RH 15 MM</t>
  </si>
  <si>
    <t>BATIENTE</t>
  </si>
  <si>
    <t>PUERTA PLEGABLE</t>
  </si>
  <si>
    <t>INSTALADOR</t>
  </si>
  <si>
    <t>Barras para discapacidad (barra fija y barra móvil)</t>
  </si>
  <si>
    <t>ACCESORIOS DE FIJACIÓN</t>
  </si>
  <si>
    <t>AGUA (100 M3)</t>
  </si>
  <si>
    <t>BONDEX PREMIUM 1</t>
  </si>
  <si>
    <t>CABLE CUTHHN # 14 AWG</t>
  </si>
  <si>
    <t>TUBERIA GALV. EMT 1/2"X3M</t>
  </si>
  <si>
    <t>UNIONES EMT 1/2"</t>
  </si>
  <si>
    <t>CAJA OCTOGONAL PEQUEÑA</t>
  </si>
  <si>
    <t>ELÉCTRICISTA</t>
  </si>
  <si>
    <t>AYUDANTE DE ELÉCTRICISTA</t>
  </si>
  <si>
    <t>SON: CIEN CON 00/100 DÓLARES</t>
  </si>
  <si>
    <t>INSTALADOR DE REVESTIMIENT.</t>
  </si>
  <si>
    <t>TORNILLOS BH</t>
  </si>
  <si>
    <t>CINTA PARA JUNTAS</t>
  </si>
  <si>
    <t>PLANCHA DE YESO LAMINADO CON ACABADO- INC. PERFILERIA</t>
  </si>
  <si>
    <t>REUBICACIÓN Y MANTENIMIENTO DE PUERTA EXISTENTE INCLUYE CERRADURA, ACCESORIOS NUEVOS, LIJADA, PINTURA, JAMBAS</t>
  </si>
  <si>
    <t>SON: CUARENTA Y OCHO CON 00/100 DÓLARES</t>
  </si>
  <si>
    <t>INSTALACIÓN DE PUERTAS EXISTENTES INCLUYE PERFILERÍA, CERRADURA, ACCESORIOS NUEVOS, LIJADO, PINTURA, JAMBA Y LOS TRABAJOS NECESARIOS DE ALBAÑILERÍA Y CARPINTERÍA PARA SU REUTILIZACIÓN.</t>
  </si>
  <si>
    <t>TATAMI</t>
  </si>
  <si>
    <t>LINOLEO</t>
  </si>
  <si>
    <t>INSTALADOR DE REVESTIMIENTO EN GENERAL</t>
  </si>
  <si>
    <t>PROVISIÓN E INSTALACIÓN DE RECUBRIMIENTO DECORATIVO EN PISO-TIPO TATAMI- INCLUYE ELEMENTOS DE SUJECIÓN Y PERFIL EN LATERALES. ESPESOR= 30.00MM</t>
  </si>
  <si>
    <t>SON: VEINTIDOS CON 00/100 DÓLARES</t>
  </si>
  <si>
    <t>PROVISIÓN E INSTALACIÓN DE GEOMEMBRANA PVC DE ESPESOR 2.00 MM REFORZADO COLOR NEGRO (LINÓLEO DE ALTO TRÁFICO)</t>
  </si>
  <si>
    <t>SON: DIECIOCHO CON 00/100 DÓLARES</t>
  </si>
  <si>
    <t>CEMENTO DE CONTACTO</t>
  </si>
  <si>
    <t>LITRO</t>
  </si>
  <si>
    <t>SON: TRECE CON 50/100 DÓLARES</t>
  </si>
  <si>
    <t>PUERTA DE ALUMINIO</t>
  </si>
  <si>
    <t>CERRADURA INCLUYE ACCESORIOS</t>
  </si>
  <si>
    <t>JUEGO DE JAMBA DE ALUMINIO</t>
  </si>
  <si>
    <t>SON: CIENTO OCHENTA TRES CON 00/100 DÓLARES</t>
  </si>
  <si>
    <t xml:space="preserve">Provisión e instalación de cubierta de Policarbonato alveolar  de 6 mm incluye  elementos de sujeción y perfilería-color a elección del Administrador del contrato  </t>
  </si>
  <si>
    <t>PROVISIÓN E INSTALACIÓN DE CUBIERTA DE POLICARBONATO ALVEOLAR  DE 6 MM INCLUYE,  ELEMENTOS DE SUJECIÓN Y PERFILERÍA</t>
  </si>
  <si>
    <t>SON: TREINTA CON 00/100 DÓLARES</t>
  </si>
  <si>
    <t>Estructura de aluminio para cubierta de policarbonato-incluye parantes, elementos de sujeción.</t>
  </si>
  <si>
    <t>ESTRUCTURA DE ALUMINIO PARA CUBIERTA DE POLICARBONATO-INCLUYE PARANTES, ELEMENTOS DE SUJECIÓN.</t>
  </si>
  <si>
    <t>SON: NUEVE CON 94/100 DÓLARES</t>
  </si>
  <si>
    <t>PROVISIÓN E INSTALACIÓN DE REEMPLAZO ESTRUCTURA METÁLICA EXISTENTE EN ESCALERAS DEL EDIFICIO (CON ACABADO), INCLUYE PASAMANOS, ELEMENTOS DE SUJECIÓN, NIVELACIÓN DE MURO EN TRAMOS DE ESCALERA FALTANTE Y TRASLADO DE MATERIAL.</t>
  </si>
  <si>
    <t>Provisión e instalación de reemplazo estructura metálica existente en escaleras del edificio (con acabado), incluye pasamanos, elementos de sujeción, nivelación de muro en tramos de escalera faltante y traslado de material.</t>
  </si>
  <si>
    <t>SON: MIL QUINIENTOS CON 00/100 DÓLARES</t>
  </si>
  <si>
    <t>SON: DOSCIENTOS CINCUENTA CON 00/100 DÓLARES</t>
  </si>
  <si>
    <t>Instalación de marco y jambas de ambos lados para boquete, incluye corte, acabado de madera y todos los trabajos necesarios que se requieran. La entidad contratante proporcionará la madera.</t>
  </si>
  <si>
    <t>INSTALACIÓN DE MARCO Y JAMBAS DE AMBOS LADOS PARA BOQUETE, INCLUYE CORTE, ACABADO DE MADERA Y TODOS LOS TRABAJOS NECESARIOS QUE SE REQUIERAN. LA ENTIDAD CONTRATANTE PROPORCIONARÁ LA MADERA.</t>
  </si>
  <si>
    <t>SON: SESENTA CON 00/100 DÓLARES</t>
  </si>
  <si>
    <t>Elaboración e Instalación de Puerta y tarjeta de madera doble hoja, incluye marco, jambas de ambos lados; cerradura, elementos de sujeción, corte en madera, acabado de madera y todos los trabajos necesarios que se requieran. La entidad contratante proporcionará la madera.</t>
  </si>
  <si>
    <t>ELABORACIÓN E INSTALACIÓN DE PUERTA Y TARJETA DE MADERA DOBLE HOJA, INCLUYE MARCO, JAMBAS DE AMBOS LADOS; CERRADURA, ELEMENTOS DE SUJECIÓN, CORTE EN MADERA, ACABADO DE MADERA Y TODOS LOS TRABAJOS NECESARIOS QUE SE REQUIERAN. LA ENTIDAD CONTRATANTE PROPORCIONARÁ LA MADERA.</t>
  </si>
  <si>
    <t>SON: DOSCIENTOS SETENTA CON 00/100 DÓLARES</t>
  </si>
  <si>
    <t>TRASLADO DE ALUMINIO Y VIDRIO</t>
  </si>
  <si>
    <t>Malla de cerramiento 50/10 10m/300cm</t>
  </si>
  <si>
    <t>rll</t>
  </si>
  <si>
    <t>Tubo galvanizado L=6m Poste 2"</t>
  </si>
  <si>
    <t>Bisagras 3 X 3 (caja de 2 unidades)</t>
  </si>
  <si>
    <t>Electrodo 6011</t>
  </si>
  <si>
    <t>gl</t>
  </si>
  <si>
    <t>SOLDADORAELÉCTRICA 300A</t>
  </si>
  <si>
    <t>SOLDADORA ELÉCTRICA 300A</t>
  </si>
  <si>
    <t xml:space="preserve">Malla de cerramiento 50/10 </t>
  </si>
  <si>
    <t>Platina 12x3mm, peso=1.70kg</t>
  </si>
  <si>
    <t>6m</t>
  </si>
  <si>
    <t>Tubo  HG 2"</t>
  </si>
  <si>
    <t xml:space="preserve">División de malla galvanizada, incluye materiales de sujeción y pintura anticorrosiva- altura 1.60 </t>
  </si>
  <si>
    <t>Puerta de malla galvanizada 0,70m*2,00m, incluye pintura Anticorrosiva</t>
  </si>
  <si>
    <t>Tubo de silicona</t>
  </si>
  <si>
    <t>Provisión en instalación de fregadero de hormigón armado más aumento de mesón- incluye accesorios y grifería-acero inoxidable</t>
  </si>
  <si>
    <t>AMOLADORA</t>
  </si>
  <si>
    <t>División de malla galvanizada, incluye materiales de sujeción y pintura anticorrosiva- altura 2,00</t>
  </si>
  <si>
    <t>ACERO DE REFUERZO FY = 4200 Kg/cm2</t>
  </si>
  <si>
    <t>Hormigón en riostras de cimentación de fc= 210 kg/cm2</t>
  </si>
  <si>
    <t>SON: CIENTO CUARENTA Y SIETE CON 10/100 DÓLARES</t>
  </si>
  <si>
    <t>SON: VEINTIOCHO CON 39/100 DÓLARES</t>
  </si>
  <si>
    <t>SON: CATORCE VEINTINUEVE CON 29/100 DÓLARES</t>
  </si>
  <si>
    <t>VARILLA CORRUGADA 8-10-12</t>
  </si>
  <si>
    <t>SON: DIECISIETE CON 51/100 DÓLARES</t>
  </si>
  <si>
    <t>SON: NUEVE CON 23/100 DÓLARES</t>
  </si>
  <si>
    <t>PINTURA SATINADA</t>
  </si>
  <si>
    <t>GALON</t>
  </si>
  <si>
    <t>EMPASTE CON RESINA</t>
  </si>
  <si>
    <t>LIJA DE AGUA N80</t>
  </si>
  <si>
    <t>LIJA</t>
  </si>
  <si>
    <t>SON: SEIS CON 50/100 DÓLARES</t>
  </si>
  <si>
    <t>PEGANTE</t>
  </si>
  <si>
    <t>500CC</t>
  </si>
  <si>
    <t>SON: TREINTA DOS CON 50/100 DÓLARES</t>
  </si>
  <si>
    <t>TUBERIA PVC 50 MM</t>
  </si>
  <si>
    <t>SON: DIECIOCHO CON 50/100 DÓLARES</t>
  </si>
  <si>
    <t>SON: TREINTA Y CINCO CON 20/100 DÓLARES</t>
  </si>
  <si>
    <t xml:space="preserve">CINTA 1 TEFLON 12mm X 10m C/Carrete </t>
  </si>
  <si>
    <t xml:space="preserve">Punto, suministro e instalación de Tubería  PVC 4" (110 mm) de aguas servidas </t>
  </si>
  <si>
    <t xml:space="preserve">Puntos, suministro e instalación de Tubería  PVC 2" (50 mm) de aguas servidas </t>
  </si>
  <si>
    <t>Punto, suministro e instalación de  Tubería AP (1/2"), incluye accesorios</t>
  </si>
  <si>
    <t>SON: DIEZ CON 50/100 DÓLARES</t>
  </si>
  <si>
    <t>SON: DOSCIENTOS VEINTE CON 00/100 DÓLARES</t>
  </si>
  <si>
    <t>INODORO COLOR A ELECCIÓN CON REJILLA ANTIVANDALICA</t>
  </si>
  <si>
    <t>SON: DOSCIENTOS TREINTA CON 00/100 DÓLARES</t>
  </si>
  <si>
    <t>SON: CIENTO OCHENTA Y CINCO CON 34/100 DÓLARES</t>
  </si>
  <si>
    <t>HOJALATERO</t>
  </si>
  <si>
    <t>RAMPA METÁLICA CON ESTRUCTURA- INCLUYE ELEMENTOS DE SUJECIÓN</t>
  </si>
  <si>
    <t>SON: CIENTO CINCUENTA CON 00/100 DÓLARES</t>
  </si>
  <si>
    <t>TÉCNICO ELECTROMECÁNICO DE CONSTRUCCIÓN</t>
  </si>
  <si>
    <t xml:space="preserve">baranda de aluminio para rampa metálica, incluye elementos de sujeción </t>
  </si>
  <si>
    <t xml:space="preserve">baranda de aluminio, incluye elementos de sujeción </t>
  </si>
  <si>
    <t>KIT D BARRA DE APOYO EN ACERO INOXIDABLE (BARRA FIJA Y BARRA MOVIL)</t>
  </si>
  <si>
    <t>SON: CIENTO CINCUENTA Y SEIS CON 84/100 DÓLARES</t>
  </si>
  <si>
    <t>BONDEX PARA CERÁMICA</t>
  </si>
  <si>
    <t>CERÁMICA PARA PARED</t>
  </si>
  <si>
    <t>Bondex PRIMIUM 25 kg</t>
  </si>
  <si>
    <t>CERÁMICA</t>
  </si>
  <si>
    <t>SON: DIECINUEVE CON 88/100 DÓLARES</t>
  </si>
  <si>
    <t>LÁMPARA DE TECHO REDONDO LED</t>
  </si>
  <si>
    <t>SON: QUINCE CON 00/100 DÓLARES</t>
  </si>
  <si>
    <t>SON: TREINTA Y SIETE CON 50/100 DÓLARES</t>
  </si>
  <si>
    <t>PLANCHAS GYPSUM</t>
  </si>
  <si>
    <t>MASILLA -SISTEMA DE JUNTAS- 20 KG</t>
  </si>
  <si>
    <t>ROMERAL 20K</t>
  </si>
  <si>
    <t>SON: VEINTICUATRO CON 50/100 DÓLARES</t>
  </si>
  <si>
    <t>PROVISIÓN EN INSTALACIÓN DE FREGADERO DE HORMIGÓN ARMADO MÁS AUMENTO DE MESÓN- INCLUYE ACCESORIOS, LLAVE DE CONTROL Y GRIFERÍA-ACERO INOXIDABLE</t>
  </si>
  <si>
    <t>SON: CUATROCIENTOS SETENTA Y CINCO CON 45/100 DÓLARES</t>
  </si>
  <si>
    <t>INTERRUPTOR SIMPLE</t>
  </si>
  <si>
    <t>diluyente</t>
  </si>
  <si>
    <t>ALFOMBRA DE ALTO TRÁFICO PELO CORTO.</t>
  </si>
  <si>
    <t>Puerta de malla galvanizada 0,70m*1,60m, incluye pintura Anticorrosiva</t>
  </si>
  <si>
    <t>Provisión e Instalación puerta Lanford manual-incluye logo (color gris),cerradura y elementos necesarios para su ejecución.</t>
  </si>
  <si>
    <t>ESPUMA ACUSTICA gris</t>
  </si>
  <si>
    <t>ESPUMA ACÚSTICA DE INSONORIZACIÓN COLOR GRIS.1.00m x 2.00m</t>
  </si>
  <si>
    <t>Pasador Cerrojo Porta Candado</t>
  </si>
  <si>
    <t>SON: SETENTA Y SIETE CON 21/100 DÓLARES</t>
  </si>
  <si>
    <t>SON: DIECISIETE CON 54/100 DÓLARES</t>
  </si>
  <si>
    <t>ID</t>
  </si>
  <si>
    <t>NOMBRE</t>
  </si>
  <si>
    <t>CUENTA</t>
  </si>
  <si>
    <t>400602520003</t>
  </si>
  <si>
    <t xml:space="preserve"> MAQUINARIA Y EQUIPO PARA LA CONSTRUCCION; INDUSTRIA Y MINERIA/MODULO DE ENTRENAMIENTO EN REFRIGERACION - AIRE ACONDICIONADO/MODULO DE AIRE ACONDICIONADO TIPO SPLITENTRENAMIENTO DE Mantenimiento y Reparación)</t>
  </si>
  <si>
    <t>EQUIPO DE USO GENERAL/SISTEMA DE VENTILACIÓN</t>
  </si>
  <si>
    <t>SON: QUINIENTOS CON 32/100 DÓLARES</t>
  </si>
  <si>
    <t xml:space="preserve"> Edificios, Locales, Residencias y Cableado Estructurado. (Instalación,Mantenimiento y Reparación)</t>
  </si>
  <si>
    <t>Cuenta 530402</t>
  </si>
  <si>
    <t>Cuenta 840104</t>
  </si>
  <si>
    <t>Cuenta 840103</t>
  </si>
  <si>
    <t>SILICONA</t>
  </si>
  <si>
    <t>SON: DOS CON 00/100 DÓLARES</t>
  </si>
  <si>
    <t>SON: DOCE CON 38/100 DÓLARES</t>
  </si>
  <si>
    <t xml:space="preserve">cortinas de tela negra tipo B1 con anillos niquelados cada 250mm (incluye rieles, ganchos ovalados o en u) ignífuga para teatro paso 300g/m2 tela libre de plomo </t>
  </si>
  <si>
    <t>SON: CINCUENTA CON 00/100 DÓLARES</t>
  </si>
  <si>
    <t>VIDRIOS VERTICALES-SR</t>
  </si>
  <si>
    <t>SON: TRESCIENTOS CON 00/100 DÓLARES</t>
  </si>
  <si>
    <t>SON: CIENTO VEINTE CON 00/100 DÓLARES</t>
  </si>
  <si>
    <t>SON: DOSCIENTOS CON 00/100 DÓLARES</t>
  </si>
  <si>
    <t>SON: OCHENTA CON 00/100 DÓLARES</t>
  </si>
  <si>
    <t>SON: VEINTIOCHO CON 32/100 DÓLARES</t>
  </si>
  <si>
    <t>SON: OCHENTA Y TRES CON 74/100 DÓLARES</t>
  </si>
  <si>
    <t>Reubicación y mantenimiento de Puerta existente incluye cerradura, accesorios Nuevos, Lijada, pintura, jambas, marco</t>
  </si>
  <si>
    <t>VOLQUETA</t>
  </si>
  <si>
    <t>CHOFER</t>
  </si>
  <si>
    <t>7.12</t>
  </si>
  <si>
    <t>Revisión general, mantenimiento, montaje para elevación de vidrios verticales del pasillo del segundo piso del pabellón Aracely Gilbert (incluye elementos de sujeción).</t>
  </si>
  <si>
    <t>SON: DOSCIENTOS CUARENTA Y OCHO CON 21/100 DÓLARES</t>
  </si>
  <si>
    <t>Desmontaje de vidrios verticales del pasillo del segundo piso del pabellón Aracely Gilbert (incluye elementos necesarios para la ejecución de este rubro).</t>
  </si>
  <si>
    <t>SON: CATORCE CON 30/100 DÓLARES</t>
  </si>
  <si>
    <t>REVISIÓN GENERAL, MANTENIMIENTO, MONTAJE PARA ELEVACIÓN DE VIDRIOS VERTICALES DEL PASILLO DEL SEGUNDO PISO DEL PABELLÓN ARACELY GILBERT (INCLUYE  SUJECIÓN, SOPORTES DE VIDRIO TEMPLADO Y TODOS LOS ELEMENTOS NECESARIOS PARA EL MONTAJE DE TODOS LOS PANELES DE VIDRIO).</t>
  </si>
  <si>
    <t>SON: TREINTA Y TRES CON 00/100 DÓLARES</t>
  </si>
  <si>
    <t>MANTENIMIENTO GENERAL, REPARACIÓN DE FUGAS Y CAMBIO DE ACCESORIOS EN PIEZAS SANITARIAS EN ESPACIOS DE LOS EDIFICIOS UARTES INDICADOS POR EL ADMINISTRADOR DEL CONTRATO.</t>
  </si>
  <si>
    <t>SON: MIL DOSCIENTOS CON 00/100 DÓLARES</t>
  </si>
  <si>
    <t>EQUIPOS Y CAPACITACIONES DE SEGURIDAD OCUPACIONAL</t>
  </si>
  <si>
    <t xml:space="preserve">Equipo de aire acondicionado 12 BTU  incluye Accesorios generales para instalació(sujeción, aislamiento, bases, protección, instalación electrica (todo lo que conlleva cables tuberías, etc.) </t>
  </si>
  <si>
    <t xml:space="preserve">Equipo de aire acondicionado 48 BTU  incluye Accesorios generales para instalació(sujeción, aislamiento, bases, protección, instalación electrica (todo lo que conlleva cables tuberías, etc.) </t>
  </si>
  <si>
    <t xml:space="preserve">Equipo de aire acondicionado 60 BTU  incluye Accesorios generales para instalació(sujeción, aislamiento, bases, protección, instalación electrica (todo lo que conlleva cables tuberías, etc.) </t>
  </si>
  <si>
    <t>AYUDANTE ELÉCTRICISTA</t>
  </si>
  <si>
    <t>AYUDANTE DE ALBAÑIL</t>
  </si>
  <si>
    <t>SON: QUINIENTOS CON 00/100 DÓLARES</t>
  </si>
  <si>
    <t>SON: DOS MIL OCHOCIENTOS CUARENTA Y UNO CON 80/100 DÓLARES</t>
  </si>
  <si>
    <t>Provisión e instalación de elemento prisma rectangular modelo A -incluye elementos decorativos naturales vegetales y soporte metálico color negro mate.</t>
  </si>
  <si>
    <t>Provisión e instalación de elemento prisma rectangular modelo B -incluye elementos decorativos naturales vegetales y soporte metálico color negro mate.</t>
  </si>
  <si>
    <t>Provisión e instalación de elemento prisma rectangular modelo C -incluye elementos decorativos naturales vegetales y soporte metálico color negro mate.</t>
  </si>
  <si>
    <t>SON: VEINTICINCO CON 00/100 DÓLARES</t>
  </si>
  <si>
    <t>SON: TREINTA Y CINCO CON 00/100 DÓLARES</t>
  </si>
  <si>
    <t>Retiro y traslado de mamparas de vidrio en ingreso Principal</t>
  </si>
  <si>
    <t>Retiro y traslado de aluminio y vidrio en ventanal</t>
  </si>
  <si>
    <t xml:space="preserve">Elaborado:   </t>
  </si>
  <si>
    <t xml:space="preserve">Aprobado: </t>
  </si>
  <si>
    <t>Nombre: Arq. Maribella Salazar</t>
  </si>
  <si>
    <t>Cargo: Analista 1 de Planificación de Infraestructura  Física</t>
  </si>
  <si>
    <t>Nombre: Arq. Betty Arias</t>
  </si>
  <si>
    <t xml:space="preserve">Cargo: Coordinadora Planificación de Infraestructura Física </t>
  </si>
  <si>
    <t>Provisión e Instalación puerta enrollado manual-incluye logo (color gris),cerradura y elementos necesarios para su ejecución</t>
  </si>
  <si>
    <t>SON: OCHOCIENTOS NOVENTA Y SIETE  DÓLARES</t>
  </si>
  <si>
    <t>SON: NOVECIENTOS TREINTA Y SEIS DÓLARES</t>
  </si>
  <si>
    <t>AYUDANTE DE ELECTRICISTA</t>
  </si>
  <si>
    <t>MAESTRO ELÉCTRICISTA</t>
  </si>
  <si>
    <t>SON: MIL CUATROCIENTOS OCHENTA Y OCHO CON 00/100 DÓLARES</t>
  </si>
  <si>
    <t>Mantenimiento y reparación de puertas enrollable - Incluye Logo (Ingreso principal)</t>
  </si>
  <si>
    <r>
      <rPr>
        <b/>
        <sz val="20"/>
        <color theme="1"/>
        <rFont val="Arial"/>
        <family val="2"/>
      </rPr>
      <t>PRESUPUESTO DE OBRAS</t>
    </r>
    <r>
      <rPr>
        <sz val="11"/>
        <color theme="1"/>
        <rFont val="Calibri Light"/>
        <family val="2"/>
        <scheme val="major"/>
      </rPr>
      <t xml:space="preserve">
ERVICIO DE MANTENIMIENTO INTEGRAL DE INFRAESTRUCTURA FÍSICA DE LOS EDIFICIOS DE LA UNIVERSIDAD DE LAS ARTES</t>
    </r>
  </si>
  <si>
    <t>TOTAL:</t>
  </si>
  <si>
    <t>NUMERO</t>
  </si>
  <si>
    <t>DESCRIPCION DEL RUBRO</t>
  </si>
  <si>
    <t>ÁREA</t>
  </si>
  <si>
    <t>Pared superior de puerta</t>
  </si>
  <si>
    <t>Pared 2</t>
  </si>
  <si>
    <t>Pared 1</t>
  </si>
  <si>
    <t>ÁREA PAREDES LATERALES</t>
  </si>
  <si>
    <t>Pared de cámara</t>
  </si>
  <si>
    <t>Pared de docente</t>
  </si>
  <si>
    <t>PARED FRONTAL</t>
  </si>
  <si>
    <t>PUERTA DE VIDRIO</t>
  </si>
  <si>
    <t>Puerta doble hoja 1.40*2.10</t>
  </si>
  <si>
    <t>Tarjeta 1</t>
  </si>
  <si>
    <t>Tarjeta 2</t>
  </si>
  <si>
    <t>RUBROS CONTRATADOS</t>
  </si>
  <si>
    <t>Retiro de ducteria</t>
  </si>
  <si>
    <t>tinas- fregaderos</t>
  </si>
  <si>
    <t>ventanas aluminio y vidrio</t>
  </si>
  <si>
    <t>acometida electrica</t>
  </si>
  <si>
    <t>Provisión e instalación de luminarias</t>
  </si>
  <si>
    <t>Retiro de instalacones eléctricas (incluye traslado)</t>
  </si>
  <si>
    <t>Retiro de perfil con piezas de fibra minera tumbado (incluye traslado)</t>
  </si>
  <si>
    <t>puntos de tomacorrientes regulados</t>
  </si>
  <si>
    <t>puntos de red (cable categoria 6A)</t>
  </si>
  <si>
    <t>Rasqueteo y desprendimiento de objetos adheridos a la superficie de losa</t>
  </si>
  <si>
    <t>Resane y nivelación de superficie que permite filtración (material con aditivo)</t>
  </si>
  <si>
    <t>Rack</t>
  </si>
  <si>
    <t>Intalación de puerta existente de vidrio templado para 1er. Piso de blioteca</t>
  </si>
  <si>
    <t>tarjeta de vidrio templado</t>
  </si>
  <si>
    <t>global</t>
  </si>
  <si>
    <t>Instalación de cilindros de CO2 100 de Libras</t>
  </si>
  <si>
    <t>reforzamiento de elemento estructual en pared de Gypsum para reforzamiento de puerta de vidrio</t>
  </si>
  <si>
    <t>Instalación de división de malla en escalera de emergencia.</t>
  </si>
  <si>
    <t>Remoción de cerámica</t>
  </si>
  <si>
    <t>Puertas de aluminio y vidrio Doble Hoja</t>
  </si>
  <si>
    <t>Divisiones de Gypsum  (inclute elemento estructural de apoyo)</t>
  </si>
  <si>
    <r>
      <rPr>
        <b/>
        <sz val="20"/>
        <color theme="1"/>
        <rFont val="Arial"/>
        <family val="2"/>
      </rPr>
      <t>PRESUPUESTO DE OBRAS</t>
    </r>
    <r>
      <rPr>
        <sz val="11"/>
        <color theme="1"/>
        <rFont val="Calibri Light"/>
        <family val="2"/>
        <scheme val="major"/>
      </rPr>
      <t xml:space="preserve">
SERVICIO DE MANTENIMIENTO INTEGRAL DE INFRAESTRUCTURA FÍSICA DE LOS EDIFICIOS DE LA UNIVERSIDAD DE LAS ARTES</t>
    </r>
  </si>
  <si>
    <t>PLANILLA NRO. 2</t>
  </si>
  <si>
    <t>EQUIPOS DE SEGURIDAD; VIGILANCIA Y CONTROL/SISTEMA DE DETECCIÓN DE INCENDIOS</t>
  </si>
  <si>
    <t>Edificios, Locales, Residencias y Cableado Estructurado. (Instalación,Mantenimiento y Reparación)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</si>
</sst>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 * #,##0.00_ ;_ * \-#,##0.00_ ;_ * &quot;-&quot;??_ ;_ @_ "/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_ [$$-300A]* #,##0.00_ ;_ [$$-300A]* \-#,##0.00_ ;_ [$$-300A]* &quot;-&quot;??_ ;_ @_ "/>
    <numFmt numFmtId="167" formatCode="&quot;$&quot;\ #,##0.00000_);[Red]\(&quot;$&quot;\ #,##0.00000\)"/>
    <numFmt numFmtId="168" formatCode="&quot;$&quot;\ #,##0.0000_);[Red]\(&quot;$&quot;\ #,##0.0000\)"/>
    <numFmt numFmtId="169" formatCode="[$$-409]#,##0.00"/>
    <numFmt numFmtId="170" formatCode="&quot;$&quot;#,##0.00;[Red]\-&quot;$&quot;#,##0.00"/>
    <numFmt numFmtId="171" formatCode="&quot;$&quot;\ #,##0.00"/>
    <numFmt numFmtId="172" formatCode="&quot;$&quot;\ #,##0.0000"/>
    <numFmt numFmtId="173" formatCode="0.000"/>
    <numFmt numFmtId="174" formatCode="0.0000"/>
    <numFmt numFmtId="175" formatCode="_ * #,##0.000_ ;_ * \-#,##0.000_ ;_ * &quot;-&quot;??_ ;_ @_ "/>
    <numFmt numFmtId="176" formatCode="0.00_)"/>
    <numFmt numFmtId="177" formatCode="_(&quot;$&quot;\ * #,##0.00000_);_(&quot;$&quot;\ * \(#,##0.00000\);_(&quot;$&quot;\ * &quot;-&quot;??_);_(@_)"/>
    <numFmt numFmtId="178" formatCode="0.00000"/>
    <numFmt numFmtId="179" formatCode="_(&quot;$&quot;\ * #,##0.00000_);_(&quot;$&quot;\ * \(#,##0.00000\);_(&quot;$&quot;\ * &quot;-&quot;?????_);_(@_)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92D050"/>
      <name val="Calibri Light"/>
      <family val="2"/>
      <scheme val="major"/>
    </font>
    <font>
      <sz val="11"/>
      <color rgb="FF00B0F0"/>
      <name val="Calibri Light"/>
      <family val="2"/>
      <scheme val="major"/>
    </font>
    <font>
      <sz val="11"/>
      <color rgb="FF00B050"/>
      <name val="Calibri Light"/>
      <family val="2"/>
      <scheme val="major"/>
    </font>
    <font>
      <sz val="11"/>
      <color theme="4" tint="-0.249977111117893"/>
      <name val="Calibri Light"/>
      <family val="2"/>
      <scheme val="major"/>
    </font>
    <font>
      <sz val="11"/>
      <color rgb="FFFFC000"/>
      <name val="Calibri Light"/>
      <family val="2"/>
      <scheme val="major"/>
    </font>
    <font>
      <sz val="11"/>
      <color rgb="FF7030A0"/>
      <name val="Calibri Light"/>
      <family val="2"/>
      <scheme val="major"/>
    </font>
    <font>
      <sz val="11"/>
      <color rgb="FFFF00FF"/>
      <name val="Calibri Light"/>
      <family val="2"/>
      <scheme val="major"/>
    </font>
    <font>
      <sz val="11"/>
      <color rgb="FF0066FF"/>
      <name val="Calibri Light"/>
      <family val="2"/>
      <scheme val="major"/>
    </font>
    <font>
      <sz val="11"/>
      <color rgb="FFFF6699"/>
      <name val="Calibri Light"/>
      <family val="2"/>
      <scheme val="major"/>
    </font>
    <font>
      <sz val="11"/>
      <color rgb="FF009999"/>
      <name val="Calibri Light"/>
      <family val="2"/>
      <scheme val="major"/>
    </font>
    <font>
      <sz val="11"/>
      <color rgb="FF800000"/>
      <name val="Calibri Light"/>
      <family val="2"/>
      <scheme val="major"/>
    </font>
    <font>
      <sz val="11"/>
      <color rgb="FFFF6600"/>
      <name val="Calibri Light"/>
      <family val="2"/>
      <scheme val="major"/>
    </font>
    <font>
      <sz val="11"/>
      <color rgb="FF996633"/>
      <name val="Calibri Light"/>
      <family val="2"/>
      <scheme val="major"/>
    </font>
    <font>
      <sz val="11"/>
      <color rgb="FF990033"/>
      <name val="Calibri Light"/>
      <family val="2"/>
      <scheme val="maj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0"/>
      <color indexed="17"/>
      <name val="Cambria"/>
      <family val="1"/>
    </font>
    <font>
      <sz val="10"/>
      <name val="Cambria"/>
      <family val="1"/>
    </font>
    <font>
      <sz val="10"/>
      <color theme="3"/>
      <name val="Cambria"/>
      <family val="1"/>
    </font>
    <font>
      <sz val="8"/>
      <name val="Verdana"/>
      <family val="2"/>
    </font>
    <font>
      <sz val="11"/>
      <name val="Times New Roman"/>
      <family val="1"/>
    </font>
    <font>
      <sz val="10"/>
      <color indexed="17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3"/>
      <name val="Calibri Light"/>
      <family val="2"/>
      <scheme val="major"/>
    </font>
    <font>
      <i/>
      <sz val="10"/>
      <name val="Calibri"/>
      <family val="2"/>
    </font>
    <font>
      <b/>
      <i/>
      <sz val="14"/>
      <name val="Calibri"/>
      <family val="2"/>
    </font>
    <font>
      <b/>
      <i/>
      <sz val="12"/>
      <name val="Calibri"/>
      <family val="2"/>
    </font>
    <font>
      <b/>
      <i/>
      <sz val="16"/>
      <name val="Calibri"/>
      <family val="2"/>
    </font>
    <font>
      <i/>
      <sz val="12"/>
      <name val="Calibri"/>
      <family val="2"/>
    </font>
    <font>
      <i/>
      <sz val="11"/>
      <name val="Calibri"/>
      <family val="2"/>
    </font>
    <font>
      <b/>
      <i/>
      <sz val="10"/>
      <name val="Calibri"/>
      <family val="2"/>
    </font>
    <font>
      <b/>
      <i/>
      <sz val="11"/>
      <name val="Calibri"/>
      <family val="2"/>
    </font>
    <font>
      <b/>
      <i/>
      <sz val="10"/>
      <color indexed="10"/>
      <name val="Calibri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</font>
    <font>
      <sz val="10"/>
      <name val="MS Sans Serif"/>
    </font>
    <font>
      <sz val="14"/>
      <color indexed="10"/>
      <name val="Cambria"/>
      <family val="1"/>
    </font>
    <font>
      <b/>
      <sz val="14"/>
      <color indexed="10"/>
      <name val="Cambria"/>
      <family val="1"/>
    </font>
    <font>
      <sz val="10"/>
      <name val="Berlin Sans FB"/>
      <family val="2"/>
    </font>
    <font>
      <sz val="10"/>
      <color rgb="FFFF0000"/>
      <name val="Berlin Sans FB"/>
      <family val="2"/>
    </font>
    <font>
      <sz val="9"/>
      <name val="Arial"/>
      <family val="2"/>
    </font>
    <font>
      <i/>
      <sz val="11"/>
      <name val="Calibri Light"/>
      <family val="2"/>
      <scheme val="major"/>
    </font>
    <font>
      <sz val="10"/>
      <name val="Times New Roman"/>
      <family val="1"/>
    </font>
    <font>
      <b/>
      <sz val="12"/>
      <name val="Courier New"/>
      <family val="3"/>
    </font>
    <font>
      <b/>
      <sz val="10"/>
      <name val="Courier New"/>
      <family val="3"/>
    </font>
    <font>
      <sz val="12"/>
      <name val="Courier New"/>
      <family val="3"/>
    </font>
    <font>
      <sz val="11"/>
      <name val="Aparajita"/>
      <family val="2"/>
    </font>
    <font>
      <b/>
      <i/>
      <sz val="10"/>
      <name val="Bodoni MT Black"/>
      <family val="1"/>
    </font>
    <font>
      <sz val="10"/>
      <name val="Courier New"/>
      <family val="3"/>
    </font>
    <font>
      <sz val="12"/>
      <color rgb="FFFF0000"/>
      <name val="Courier New"/>
      <family val="3"/>
    </font>
    <font>
      <sz val="10"/>
      <color rgb="FFFF0000"/>
      <name val="Cambria"/>
      <family val="1"/>
    </font>
    <font>
      <i/>
      <sz val="9"/>
      <name val="Arial"/>
      <family val="2"/>
    </font>
    <font>
      <sz val="10"/>
      <color rgb="FFFF0000"/>
      <name val="Calibri Light"/>
      <family val="2"/>
      <scheme val="major"/>
    </font>
    <font>
      <sz val="8"/>
      <color rgb="FFFF0000"/>
      <name val="Verdana"/>
      <family val="2"/>
    </font>
    <font>
      <b/>
      <i/>
      <sz val="11"/>
      <name val="Calibri Light"/>
      <family val="2"/>
      <scheme val="major"/>
    </font>
    <font>
      <i/>
      <sz val="9"/>
      <color rgb="FFFF0000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i/>
      <sz val="11"/>
      <name val="Calibri"/>
      <family val="2"/>
      <scheme val="minor"/>
    </font>
    <font>
      <b/>
      <sz val="10"/>
      <color rgb="FFFF0000"/>
      <name val="Berlin Sans FB"/>
      <family val="2"/>
    </font>
    <font>
      <sz val="8"/>
      <name val="Calibri"/>
      <family val="2"/>
      <scheme val="minor"/>
    </font>
    <font>
      <sz val="8"/>
      <name val="Calibri"/>
      <family val="2"/>
    </font>
    <font>
      <i/>
      <sz val="11"/>
      <color rgb="FFFF0000"/>
      <name val="Calibri"/>
      <family val="2"/>
    </font>
    <font>
      <b/>
      <sz val="14"/>
      <color theme="1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6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20"/>
      <color theme="1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FF"/>
        <bgColor indexed="26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59"/>
      </top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170" fontId="3" fillId="0" borderId="0" applyFont="0" applyFill="0" applyProtection="0"/>
    <xf numFmtId="170" fontId="3" fillId="0" borderId="0" applyFont="0" applyFill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1" fillId="0" borderId="0"/>
    <xf numFmtId="0" fontId="58" fillId="0" borderId="0"/>
    <xf numFmtId="0" fontId="3" fillId="0" borderId="0"/>
  </cellStyleXfs>
  <cellXfs count="1244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wrapText="1" indent="1"/>
    </xf>
    <xf numFmtId="0" fontId="4" fillId="0" borderId="1" xfId="0" applyFont="1" applyFill="1" applyBorder="1" applyAlignment="1" applyProtection="1">
      <alignment horizontal="left" wrapText="1" indent="1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wrapText="1" indent="1"/>
    </xf>
    <xf numFmtId="165" fontId="6" fillId="3" borderId="6" xfId="1" applyFont="1" applyFill="1" applyBorder="1" applyAlignment="1"/>
    <xf numFmtId="0" fontId="2" fillId="0" borderId="0" xfId="0" applyFont="1"/>
    <xf numFmtId="0" fontId="7" fillId="0" borderId="0" xfId="0" applyFont="1"/>
    <xf numFmtId="0" fontId="6" fillId="6" borderId="4" xfId="0" applyFont="1" applyFill="1" applyBorder="1" applyAlignment="1">
      <alignment horizontal="left" wrapText="1" indent="1"/>
    </xf>
    <xf numFmtId="165" fontId="6" fillId="6" borderId="6" xfId="1" applyFont="1" applyFill="1" applyBorder="1" applyAlignment="1"/>
    <xf numFmtId="0" fontId="4" fillId="0" borderId="4" xfId="0" applyFont="1" applyFill="1" applyBorder="1" applyAlignment="1">
      <alignment horizontal="left" indent="1"/>
    </xf>
    <xf numFmtId="0" fontId="4" fillId="0" borderId="0" xfId="0" applyFont="1"/>
    <xf numFmtId="0" fontId="4" fillId="10" borderId="0" xfId="0" applyFont="1" applyFill="1"/>
    <xf numFmtId="0" fontId="4" fillId="0" borderId="1" xfId="0" applyFont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wrapText="1" indent="1"/>
    </xf>
    <xf numFmtId="0" fontId="4" fillId="0" borderId="4" xfId="0" applyFont="1" applyFill="1" applyBorder="1" applyAlignment="1">
      <alignment horizontal="left" vertical="center" indent="1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indent="1"/>
    </xf>
    <xf numFmtId="0" fontId="4" fillId="0" borderId="0" xfId="0" applyFont="1" applyFill="1"/>
    <xf numFmtId="0" fontId="7" fillId="0" borderId="0" xfId="0" applyFont="1" applyFill="1"/>
    <xf numFmtId="164" fontId="4" fillId="0" borderId="1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1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5" fillId="11" borderId="4" xfId="0" applyFont="1" applyFill="1" applyBorder="1" applyAlignment="1">
      <alignment horizontal="left" wrapText="1" indent="1"/>
    </xf>
    <xf numFmtId="164" fontId="5" fillId="11" borderId="6" xfId="1" applyNumberFormat="1" applyFont="1" applyFill="1" applyBorder="1" applyAlignment="1"/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4" fontId="5" fillId="6" borderId="6" xfId="1" applyNumberFormat="1" applyFont="1" applyFill="1" applyBorder="1" applyAlignment="1"/>
    <xf numFmtId="0" fontId="4" fillId="6" borderId="1" xfId="0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0" xfId="0" applyFont="1" applyBorder="1"/>
    <xf numFmtId="0" fontId="4" fillId="0" borderId="5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2" fontId="4" fillId="0" borderId="1" xfId="0" applyNumberFormat="1" applyFont="1" applyFill="1" applyBorder="1" applyAlignment="1">
      <alignment vertical="center"/>
    </xf>
    <xf numFmtId="0" fontId="4" fillId="6" borderId="4" xfId="0" applyFont="1" applyFill="1" applyBorder="1" applyAlignment="1">
      <alignment horizontal="left" vertical="center" indent="1"/>
    </xf>
    <xf numFmtId="0" fontId="4" fillId="0" borderId="1" xfId="0" applyFont="1" applyFill="1" applyBorder="1" applyAlignment="1" applyProtection="1">
      <alignment horizontal="left" vertical="center" wrapText="1" indent="1"/>
    </xf>
    <xf numFmtId="0" fontId="4" fillId="5" borderId="4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9" borderId="0" xfId="0" applyFont="1" applyFill="1"/>
    <xf numFmtId="0" fontId="2" fillId="0" borderId="0" xfId="0" applyFont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indent="1"/>
    </xf>
    <xf numFmtId="0" fontId="2" fillId="6" borderId="4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left" vertical="center" indent="1"/>
    </xf>
    <xf numFmtId="0" fontId="5" fillId="11" borderId="5" xfId="0" applyFont="1" applyFill="1" applyBorder="1" applyAlignment="1">
      <alignment horizontal="left" wrapText="1" indent="1"/>
    </xf>
    <xf numFmtId="165" fontId="5" fillId="11" borderId="6" xfId="1" applyFont="1" applyFill="1" applyBorder="1" applyAlignment="1"/>
    <xf numFmtId="0" fontId="4" fillId="11" borderId="4" xfId="0" applyFont="1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4" xfId="0" applyFont="1" applyFill="1" applyBorder="1" applyAlignment="1">
      <alignment horizontal="left" wrapText="1" indent="1"/>
    </xf>
    <xf numFmtId="0" fontId="6" fillId="6" borderId="4" xfId="0" applyFont="1" applyFill="1" applyBorder="1" applyAlignment="1" applyProtection="1">
      <alignment horizontal="left" vertical="center" wrapText="1" indent="1"/>
    </xf>
    <xf numFmtId="0" fontId="2" fillId="6" borderId="1" xfId="0" applyFont="1" applyFill="1" applyBorder="1" applyAlignment="1">
      <alignment horizontal="center"/>
    </xf>
    <xf numFmtId="2" fontId="2" fillId="6" borderId="1" xfId="0" applyNumberFormat="1" applyFont="1" applyFill="1" applyBorder="1" applyAlignment="1"/>
    <xf numFmtId="0" fontId="5" fillId="11" borderId="4" xfId="0" applyFont="1" applyFill="1" applyBorder="1" applyAlignment="1" applyProtection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 indent="1"/>
    </xf>
    <xf numFmtId="4" fontId="4" fillId="0" borderId="0" xfId="0" applyNumberFormat="1" applyFont="1" applyFill="1" applyBorder="1" applyAlignment="1">
      <alignment horizontal="left" vertical="center" indent="1"/>
    </xf>
    <xf numFmtId="0" fontId="5" fillId="6" borderId="4" xfId="0" applyFont="1" applyFill="1" applyBorder="1" applyAlignment="1" applyProtection="1">
      <alignment horizontal="left" vertical="center" wrapText="1" indent="1"/>
    </xf>
    <xf numFmtId="0" fontId="4" fillId="6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indent="1"/>
    </xf>
    <xf numFmtId="0" fontId="5" fillId="6" borderId="1" xfId="0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2" fontId="2" fillId="0" borderId="0" xfId="0" applyNumberFormat="1" applyFont="1"/>
    <xf numFmtId="164" fontId="2" fillId="0" borderId="1" xfId="0" applyNumberFormat="1" applyFont="1" applyFill="1" applyBorder="1" applyAlignment="1">
      <alignment vertical="center"/>
    </xf>
    <xf numFmtId="165" fontId="5" fillId="7" borderId="1" xfId="0" applyNumberFormat="1" applyFont="1" applyFill="1" applyBorder="1" applyAlignment="1">
      <alignment vertical="center"/>
    </xf>
    <xf numFmtId="167" fontId="4" fillId="6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164" fontId="5" fillId="7" borderId="1" xfId="0" applyNumberFormat="1" applyFont="1" applyFill="1" applyBorder="1" applyAlignment="1">
      <alignment vertical="center"/>
    </xf>
    <xf numFmtId="164" fontId="4" fillId="6" borderId="1" xfId="0" applyNumberFormat="1" applyFont="1" applyFill="1" applyBorder="1" applyAlignment="1"/>
    <xf numFmtId="165" fontId="4" fillId="0" borderId="1" xfId="1" applyNumberFormat="1" applyFont="1" applyFill="1" applyBorder="1" applyAlignment="1">
      <alignment vertical="center"/>
    </xf>
    <xf numFmtId="164" fontId="6" fillId="7" borderId="1" xfId="0" applyNumberFormat="1" applyFont="1" applyFill="1" applyBorder="1" applyAlignment="1">
      <alignment vertical="center"/>
    </xf>
    <xf numFmtId="0" fontId="4" fillId="11" borderId="6" xfId="0" applyFont="1" applyFill="1" applyBorder="1" applyAlignment="1"/>
    <xf numFmtId="166" fontId="5" fillId="7" borderId="1" xfId="0" applyNumberFormat="1" applyFont="1" applyFill="1" applyBorder="1" applyAlignment="1">
      <alignment vertical="center"/>
    </xf>
    <xf numFmtId="164" fontId="5" fillId="6" borderId="6" xfId="1" applyNumberFormat="1" applyFont="1" applyFill="1" applyBorder="1" applyAlignment="1">
      <alignment vertical="center"/>
    </xf>
    <xf numFmtId="167" fontId="5" fillId="5" borderId="1" xfId="0" applyNumberFormat="1" applyFont="1" applyFill="1" applyBorder="1" applyAlignment="1">
      <alignment vertical="center"/>
    </xf>
    <xf numFmtId="0" fontId="2" fillId="0" borderId="0" xfId="0" applyFont="1" applyAlignment="1"/>
    <xf numFmtId="165" fontId="8" fillId="8" borderId="0" xfId="0" applyNumberFormat="1" applyFont="1" applyFill="1" applyAlignment="1"/>
    <xf numFmtId="164" fontId="4" fillId="0" borderId="0" xfId="0" applyNumberFormat="1" applyFont="1" applyFill="1"/>
    <xf numFmtId="165" fontId="4" fillId="0" borderId="0" xfId="1" applyFont="1" applyFill="1"/>
    <xf numFmtId="165" fontId="4" fillId="0" borderId="0" xfId="1" applyFont="1"/>
    <xf numFmtId="165" fontId="4" fillId="0" borderId="0" xfId="0" applyNumberFormat="1" applyFont="1" applyFill="1"/>
    <xf numFmtId="165" fontId="2" fillId="0" borderId="0" xfId="1" applyFont="1"/>
    <xf numFmtId="165" fontId="2" fillId="0" borderId="0" xfId="0" applyNumberFormat="1" applyFont="1"/>
    <xf numFmtId="165" fontId="2" fillId="0" borderId="0" xfId="0" applyNumberFormat="1" applyFont="1" applyAlignment="1"/>
    <xf numFmtId="164" fontId="9" fillId="0" borderId="0" xfId="0" applyNumberFormat="1" applyFont="1"/>
    <xf numFmtId="168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8" fontId="4" fillId="0" borderId="0" xfId="0" applyNumberFormat="1" applyFont="1" applyFill="1"/>
    <xf numFmtId="2" fontId="2" fillId="3" borderId="5" xfId="0" applyNumberFormat="1" applyFont="1" applyFill="1" applyBorder="1" applyAlignment="1"/>
    <xf numFmtId="2" fontId="2" fillId="6" borderId="5" xfId="0" applyNumberFormat="1" applyFont="1" applyFill="1" applyBorder="1" applyAlignment="1"/>
    <xf numFmtId="2" fontId="4" fillId="0" borderId="1" xfId="0" applyNumberFormat="1" applyFont="1" applyFill="1" applyBorder="1" applyAlignment="1"/>
    <xf numFmtId="2" fontId="4" fillId="0" borderId="1" xfId="0" applyNumberFormat="1" applyFont="1" applyBorder="1" applyAlignment="1">
      <alignment vertical="center"/>
    </xf>
    <xf numFmtId="2" fontId="4" fillId="6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 applyProtection="1">
      <alignment vertical="center"/>
    </xf>
    <xf numFmtId="2" fontId="4" fillId="0" borderId="5" xfId="0" applyNumberFormat="1" applyFont="1" applyFill="1" applyBorder="1" applyAlignment="1" applyProtection="1">
      <alignment vertical="center"/>
    </xf>
    <xf numFmtId="2" fontId="4" fillId="0" borderId="5" xfId="0" applyNumberFormat="1" applyFont="1" applyFill="1" applyBorder="1" applyAlignment="1">
      <alignment vertical="center"/>
    </xf>
    <xf numFmtId="2" fontId="4" fillId="11" borderId="5" xfId="0" applyNumberFormat="1" applyFont="1" applyFill="1" applyBorder="1" applyAlignment="1"/>
    <xf numFmtId="2" fontId="4" fillId="6" borderId="5" xfId="0" applyNumberFormat="1" applyFont="1" applyFill="1" applyBorder="1" applyAlignment="1"/>
    <xf numFmtId="2" fontId="2" fillId="0" borderId="1" xfId="0" applyNumberFormat="1" applyFont="1" applyFill="1" applyBorder="1" applyAlignment="1">
      <alignment vertical="center"/>
    </xf>
    <xf numFmtId="2" fontId="2" fillId="0" borderId="5" xfId="0" applyNumberFormat="1" applyFont="1" applyFill="1" applyBorder="1" applyAlignment="1">
      <alignment vertical="center"/>
    </xf>
    <xf numFmtId="2" fontId="2" fillId="0" borderId="1" xfId="0" applyNumberFormat="1" applyFont="1" applyBorder="1" applyAlignment="1"/>
    <xf numFmtId="2" fontId="2" fillId="0" borderId="5" xfId="0" applyNumberFormat="1" applyFont="1" applyBorder="1" applyAlignment="1"/>
    <xf numFmtId="2" fontId="4" fillId="0" borderId="5" xfId="0" applyNumberFormat="1" applyFont="1" applyFill="1" applyBorder="1" applyAlignment="1"/>
    <xf numFmtId="2" fontId="4" fillId="0" borderId="5" xfId="0" applyNumberFormat="1" applyFont="1" applyBorder="1" applyAlignment="1"/>
    <xf numFmtId="2" fontId="4" fillId="4" borderId="5" xfId="0" applyNumberFormat="1" applyFont="1" applyFill="1" applyBorder="1" applyAlignment="1">
      <alignment vertical="center"/>
    </xf>
    <xf numFmtId="2" fontId="4" fillId="6" borderId="5" xfId="0" applyNumberFormat="1" applyFont="1" applyFill="1" applyBorder="1" applyAlignment="1" applyProtection="1">
      <alignment vertical="center"/>
    </xf>
    <xf numFmtId="2" fontId="4" fillId="0" borderId="1" xfId="0" applyNumberFormat="1" applyFont="1" applyBorder="1" applyAlignment="1"/>
    <xf numFmtId="2" fontId="4" fillId="5" borderId="1" xfId="0" applyNumberFormat="1" applyFont="1" applyFill="1" applyBorder="1" applyAlignment="1">
      <alignment vertical="center"/>
    </xf>
    <xf numFmtId="2" fontId="4" fillId="0" borderId="7" xfId="0" applyNumberFormat="1" applyFont="1" applyFill="1" applyBorder="1" applyAlignment="1">
      <alignment vertical="center"/>
    </xf>
    <xf numFmtId="2" fontId="2" fillId="0" borderId="0" xfId="0" applyNumberFormat="1" applyFont="1" applyAlignment="1"/>
    <xf numFmtId="2" fontId="2" fillId="0" borderId="0" xfId="0" applyNumberFormat="1" applyFont="1" applyFill="1" applyAlignment="1"/>
    <xf numFmtId="165" fontId="2" fillId="7" borderId="1" xfId="0" applyNumberFormat="1" applyFont="1" applyFill="1" applyBorder="1" applyAlignment="1"/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10" fillId="0" borderId="4" xfId="0" applyFont="1" applyFill="1" applyBorder="1" applyAlignment="1">
      <alignment horizontal="left" wrapText="1" indent="1"/>
    </xf>
    <xf numFmtId="0" fontId="4" fillId="0" borderId="1" xfId="0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2" fontId="10" fillId="0" borderId="5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65" fontId="4" fillId="10" borderId="0" xfId="1" applyFont="1" applyFill="1"/>
    <xf numFmtId="165" fontId="4" fillId="0" borderId="0" xfId="1" applyFont="1" applyFill="1" applyAlignment="1">
      <alignment horizontal="center" vertical="center"/>
    </xf>
    <xf numFmtId="165" fontId="4" fillId="0" borderId="0" xfId="1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165" fontId="3" fillId="0" borderId="1" xfId="1" applyFont="1" applyBorder="1" applyAlignment="1">
      <alignment vertical="center"/>
    </xf>
    <xf numFmtId="165" fontId="3" fillId="0" borderId="1" xfId="1" applyFont="1" applyBorder="1" applyAlignment="1">
      <alignment horizontal="right" vertical="center"/>
    </xf>
    <xf numFmtId="4" fontId="4" fillId="0" borderId="0" xfId="0" applyNumberFormat="1" applyFont="1" applyFill="1"/>
    <xf numFmtId="4" fontId="4" fillId="0" borderId="0" xfId="0" applyNumberFormat="1" applyFont="1"/>
    <xf numFmtId="3" fontId="4" fillId="0" borderId="1" xfId="0" applyNumberFormat="1" applyFont="1" applyFill="1" applyBorder="1" applyAlignment="1">
      <alignment horizontal="left" vertical="center" indent="1"/>
    </xf>
    <xf numFmtId="165" fontId="4" fillId="0" borderId="1" xfId="1" applyFont="1" applyFill="1" applyBorder="1" applyAlignment="1">
      <alignment vertical="center"/>
    </xf>
    <xf numFmtId="165" fontId="4" fillId="0" borderId="6" xfId="1" applyFont="1" applyFill="1" applyBorder="1" applyAlignment="1">
      <alignment vertical="center"/>
    </xf>
    <xf numFmtId="165" fontId="2" fillId="0" borderId="1" xfId="1" applyFont="1" applyFill="1" applyBorder="1" applyAlignment="1">
      <alignment vertical="center"/>
    </xf>
    <xf numFmtId="165" fontId="11" fillId="0" borderId="1" xfId="1" applyFont="1" applyFill="1" applyBorder="1" applyAlignment="1">
      <alignment horizontal="right" vertical="center"/>
    </xf>
    <xf numFmtId="165" fontId="4" fillId="0" borderId="1" xfId="1" applyFont="1" applyFill="1" applyBorder="1" applyAlignment="1">
      <alignment horizontal="right" vertical="center"/>
    </xf>
    <xf numFmtId="165" fontId="2" fillId="0" borderId="6" xfId="1" applyFont="1" applyFill="1" applyBorder="1" applyAlignment="1">
      <alignment vertical="center"/>
    </xf>
    <xf numFmtId="165" fontId="4" fillId="0" borderId="1" xfId="1" applyFont="1" applyBorder="1" applyAlignment="1">
      <alignment vertical="center"/>
    </xf>
    <xf numFmtId="165" fontId="4" fillId="0" borderId="7" xfId="1" applyFont="1" applyFill="1" applyBorder="1" applyAlignment="1">
      <alignment vertical="center"/>
    </xf>
    <xf numFmtId="165" fontId="4" fillId="0" borderId="1" xfId="1" applyFont="1" applyFill="1" applyBorder="1" applyAlignment="1"/>
    <xf numFmtId="165" fontId="4" fillId="0" borderId="0" xfId="0" applyNumberFormat="1" applyFont="1" applyFill="1" applyAlignment="1">
      <alignment vertical="center"/>
    </xf>
    <xf numFmtId="165" fontId="8" fillId="2" borderId="2" xfId="1" applyFont="1" applyFill="1" applyBorder="1" applyAlignment="1">
      <alignment horizontal="center" vertical="center" wrapText="1"/>
    </xf>
    <xf numFmtId="165" fontId="2" fillId="3" borderId="5" xfId="1" applyFont="1" applyFill="1" applyBorder="1" applyAlignment="1">
      <alignment horizontal="right" vertical="center" indent="1"/>
    </xf>
    <xf numFmtId="165" fontId="2" fillId="6" borderId="5" xfId="1" applyFont="1" applyFill="1" applyBorder="1" applyAlignment="1">
      <alignment horizontal="right" vertical="center" indent="1"/>
    </xf>
    <xf numFmtId="165" fontId="4" fillId="0" borderId="1" xfId="1" applyFont="1" applyFill="1" applyBorder="1" applyAlignment="1">
      <alignment horizontal="right" vertical="center" indent="1"/>
    </xf>
    <xf numFmtId="165" fontId="2" fillId="0" borderId="1" xfId="1" applyFont="1" applyBorder="1" applyAlignment="1">
      <alignment horizontal="right" vertical="center" indent="1"/>
    </xf>
    <xf numFmtId="165" fontId="2" fillId="6" borderId="1" xfId="1" applyFont="1" applyFill="1" applyBorder="1" applyAlignment="1">
      <alignment horizontal="right" vertical="center" indent="1"/>
    </xf>
    <xf numFmtId="165" fontId="2" fillId="0" borderId="1" xfId="1" applyFont="1" applyFill="1" applyBorder="1" applyAlignment="1">
      <alignment horizontal="right" indent="1"/>
    </xf>
    <xf numFmtId="165" fontId="2" fillId="6" borderId="1" xfId="1" applyFont="1" applyFill="1" applyBorder="1" applyAlignment="1">
      <alignment horizontal="right" indent="1"/>
    </xf>
    <xf numFmtId="165" fontId="2" fillId="0" borderId="1" xfId="1" applyFont="1" applyFill="1" applyBorder="1" applyAlignment="1">
      <alignment horizontal="right" vertical="center" indent="1"/>
    </xf>
    <xf numFmtId="165" fontId="4" fillId="0" borderId="1" xfId="1" applyFont="1" applyFill="1" applyBorder="1" applyAlignment="1">
      <alignment horizontal="right" indent="1"/>
    </xf>
    <xf numFmtId="165" fontId="4" fillId="0" borderId="1" xfId="1" applyFont="1" applyFill="1" applyBorder="1" applyAlignment="1" applyProtection="1">
      <alignment horizontal="right" vertical="center" indent="1"/>
    </xf>
    <xf numFmtId="165" fontId="2" fillId="0" borderId="5" xfId="1" applyFont="1" applyFill="1" applyBorder="1" applyAlignment="1">
      <alignment horizontal="right" vertical="center" indent="1"/>
    </xf>
    <xf numFmtId="165" fontId="2" fillId="11" borderId="5" xfId="1" applyFont="1" applyFill="1" applyBorder="1" applyAlignment="1">
      <alignment horizontal="right" vertical="center" indent="1"/>
    </xf>
    <xf numFmtId="165" fontId="4" fillId="0" borderId="1" xfId="1" applyFont="1" applyBorder="1" applyAlignment="1">
      <alignment horizontal="right" vertical="center" indent="1"/>
    </xf>
    <xf numFmtId="165" fontId="4" fillId="0" borderId="5" xfId="1" applyFont="1" applyFill="1" applyBorder="1" applyAlignment="1">
      <alignment horizontal="right" vertical="center"/>
    </xf>
    <xf numFmtId="165" fontId="2" fillId="0" borderId="5" xfId="1" applyFont="1" applyBorder="1" applyAlignment="1">
      <alignment horizontal="right" vertical="center" indent="1"/>
    </xf>
    <xf numFmtId="165" fontId="2" fillId="0" borderId="1" xfId="1" applyFont="1" applyFill="1" applyBorder="1" applyAlignment="1" applyProtection="1">
      <alignment horizontal="right" vertical="center" indent="1"/>
    </xf>
    <xf numFmtId="165" fontId="2" fillId="0" borderId="5" xfId="1" applyFont="1" applyFill="1" applyBorder="1" applyAlignment="1" applyProtection="1">
      <alignment horizontal="right" vertical="center" indent="1"/>
    </xf>
    <xf numFmtId="165" fontId="2" fillId="0" borderId="1" xfId="1" applyFont="1" applyBorder="1" applyAlignment="1">
      <alignment horizontal="right" indent="1"/>
    </xf>
    <xf numFmtId="165" fontId="2" fillId="0" borderId="5" xfId="1" applyFont="1" applyBorder="1" applyAlignment="1">
      <alignment horizontal="right" indent="1"/>
    </xf>
    <xf numFmtId="165" fontId="2" fillId="11" borderId="5" xfId="1" applyFont="1" applyFill="1" applyBorder="1" applyAlignment="1">
      <alignment horizontal="right" indent="1"/>
    </xf>
    <xf numFmtId="165" fontId="2" fillId="4" borderId="5" xfId="1" applyFont="1" applyFill="1" applyBorder="1" applyAlignment="1">
      <alignment horizontal="right" vertical="center" indent="1"/>
    </xf>
    <xf numFmtId="165" fontId="2" fillId="6" borderId="5" xfId="1" applyFont="1" applyFill="1" applyBorder="1" applyAlignment="1" applyProtection="1">
      <alignment horizontal="right" vertical="center" indent="1"/>
    </xf>
    <xf numFmtId="165" fontId="2" fillId="5" borderId="1" xfId="1" applyFont="1" applyFill="1" applyBorder="1" applyAlignment="1">
      <alignment horizontal="right" vertical="center" indent="1"/>
    </xf>
    <xf numFmtId="165" fontId="2" fillId="0" borderId="7" xfId="1" applyFont="1" applyFill="1" applyBorder="1" applyAlignment="1">
      <alignment horizontal="right" vertical="center" indent="1"/>
    </xf>
    <xf numFmtId="165" fontId="2" fillId="0" borderId="0" xfId="1" applyFont="1" applyAlignment="1">
      <alignment horizontal="right" indent="1"/>
    </xf>
    <xf numFmtId="165" fontId="2" fillId="0" borderId="0" xfId="1" applyFont="1" applyFill="1" applyAlignment="1">
      <alignment horizontal="right" indent="1"/>
    </xf>
    <xf numFmtId="0" fontId="3" fillId="0" borderId="1" xfId="0" applyFont="1" applyBorder="1" applyAlignment="1">
      <alignment horizontal="left" vertical="center" wrapText="1" indent="1"/>
    </xf>
    <xf numFmtId="0" fontId="15" fillId="0" borderId="0" xfId="0" applyFont="1"/>
    <xf numFmtId="0" fontId="15" fillId="10" borderId="0" xfId="0" applyFont="1" applyFill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Fill="1"/>
    <xf numFmtId="0" fontId="12" fillId="10" borderId="0" xfId="0" applyFont="1" applyFill="1"/>
    <xf numFmtId="0" fontId="16" fillId="0" borderId="0" xfId="0" applyFont="1"/>
    <xf numFmtId="0" fontId="16" fillId="10" borderId="0" xfId="0" applyFont="1" applyFill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4" fillId="0" borderId="0" xfId="0" applyFont="1"/>
    <xf numFmtId="0" fontId="14" fillId="10" borderId="0" xfId="0" applyFont="1" applyFill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Fill="1"/>
    <xf numFmtId="0" fontId="18" fillId="0" borderId="0" xfId="0" applyFont="1"/>
    <xf numFmtId="0" fontId="13" fillId="0" borderId="0" xfId="0" applyFont="1"/>
    <xf numFmtId="0" fontId="19" fillId="0" borderId="0" xfId="0" applyFont="1"/>
    <xf numFmtId="0" fontId="19" fillId="0" borderId="0" xfId="0" applyFont="1" applyAlignment="1">
      <alignment vertical="center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  <xf numFmtId="0" fontId="19" fillId="0" borderId="0" xfId="0" applyFont="1" applyFill="1"/>
    <xf numFmtId="0" fontId="20" fillId="0" borderId="0" xfId="0" applyFont="1"/>
    <xf numFmtId="0" fontId="20" fillId="0" borderId="0" xfId="0" applyFont="1" applyFill="1"/>
    <xf numFmtId="0" fontId="13" fillId="10" borderId="0" xfId="0" applyFont="1" applyFill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64" fontId="13" fillId="0" borderId="0" xfId="0" applyNumberFormat="1" applyFont="1" applyFill="1"/>
    <xf numFmtId="0" fontId="21" fillId="0" borderId="0" xfId="0" applyFont="1"/>
    <xf numFmtId="0" fontId="21" fillId="10" borderId="0" xfId="0" applyFont="1" applyFill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Fill="1"/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/>
    <xf numFmtId="0" fontId="22" fillId="10" borderId="0" xfId="0" applyFont="1" applyFill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/>
    <xf numFmtId="0" fontId="24" fillId="0" borderId="0" xfId="0" applyFont="1" applyFill="1"/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164" fontId="24" fillId="0" borderId="0" xfId="0" applyNumberFormat="1" applyFont="1" applyFill="1"/>
    <xf numFmtId="0" fontId="25" fillId="0" borderId="0" xfId="0" applyFont="1"/>
    <xf numFmtId="0" fontId="25" fillId="10" borderId="0" xfId="0" applyFont="1" applyFill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4" fillId="0" borderId="0" xfId="0" applyFont="1" applyFill="1" applyBorder="1"/>
    <xf numFmtId="0" fontId="26" fillId="0" borderId="1" xfId="0" applyFont="1" applyFill="1" applyBorder="1" applyAlignment="1">
      <alignment horizontal="left" vertical="center" wrapText="1" indent="1"/>
    </xf>
    <xf numFmtId="2" fontId="26" fillId="0" borderId="1" xfId="1" applyNumberFormat="1" applyFont="1" applyFill="1" applyBorder="1" applyAlignment="1">
      <alignment vertical="center"/>
    </xf>
    <xf numFmtId="165" fontId="26" fillId="0" borderId="1" xfId="1" applyFont="1" applyFill="1" applyBorder="1" applyAlignment="1">
      <alignment vertical="center"/>
    </xf>
    <xf numFmtId="165" fontId="26" fillId="0" borderId="1" xfId="1" applyFont="1" applyFill="1" applyBorder="1" applyAlignment="1">
      <alignment horizontal="right" vertical="center"/>
    </xf>
    <xf numFmtId="2" fontId="26" fillId="0" borderId="1" xfId="1" applyNumberFormat="1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left" wrapText="1" indent="1"/>
    </xf>
    <xf numFmtId="0" fontId="26" fillId="0" borderId="5" xfId="0" applyFont="1" applyFill="1" applyBorder="1" applyAlignment="1">
      <alignment horizontal="center"/>
    </xf>
    <xf numFmtId="2" fontId="26" fillId="0" borderId="5" xfId="0" applyNumberFormat="1" applyFont="1" applyFill="1" applyBorder="1" applyAlignment="1"/>
    <xf numFmtId="165" fontId="26" fillId="0" borderId="5" xfId="1" applyFont="1" applyFill="1" applyBorder="1" applyAlignment="1">
      <alignment horizontal="right" vertical="center" indent="1"/>
    </xf>
    <xf numFmtId="165" fontId="27" fillId="0" borderId="6" xfId="1" applyFont="1" applyFill="1" applyBorder="1" applyAlignment="1"/>
    <xf numFmtId="0" fontId="26" fillId="0" borderId="1" xfId="0" applyFont="1" applyFill="1" applyBorder="1" applyAlignment="1">
      <alignment horizontal="left" wrapText="1" indent="1"/>
    </xf>
    <xf numFmtId="0" fontId="26" fillId="0" borderId="1" xfId="0" applyFont="1" applyFill="1" applyBorder="1" applyAlignment="1">
      <alignment horizontal="center"/>
    </xf>
    <xf numFmtId="2" fontId="26" fillId="0" borderId="1" xfId="0" applyNumberFormat="1" applyFont="1" applyFill="1" applyBorder="1" applyAlignment="1"/>
    <xf numFmtId="165" fontId="26" fillId="0" borderId="1" xfId="1" applyFont="1" applyFill="1" applyBorder="1" applyAlignment="1">
      <alignment horizontal="right" vertical="center" indent="1"/>
    </xf>
    <xf numFmtId="165" fontId="26" fillId="0" borderId="1" xfId="0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horizontal="left" vertical="center" indent="1"/>
    </xf>
    <xf numFmtId="2" fontId="26" fillId="0" borderId="1" xfId="0" applyNumberFormat="1" applyFont="1" applyFill="1" applyBorder="1" applyAlignment="1">
      <alignment vertical="center"/>
    </xf>
    <xf numFmtId="0" fontId="26" fillId="0" borderId="4" xfId="0" applyFont="1" applyFill="1" applyBorder="1" applyAlignment="1">
      <alignment horizontal="left" wrapText="1" indent="1"/>
    </xf>
    <xf numFmtId="0" fontId="26" fillId="0" borderId="4" xfId="0" applyFont="1" applyFill="1" applyBorder="1" applyAlignment="1">
      <alignment horizontal="left" vertical="center" indent="1"/>
    </xf>
    <xf numFmtId="165" fontId="28" fillId="0" borderId="1" xfId="1" applyFont="1" applyFill="1" applyBorder="1" applyAlignment="1">
      <alignment horizontal="right" vertical="center" indent="1"/>
    </xf>
    <xf numFmtId="167" fontId="26" fillId="0" borderId="1" xfId="0" applyNumberFormat="1" applyFont="1" applyFill="1" applyBorder="1" applyAlignment="1">
      <alignment vertical="center"/>
    </xf>
    <xf numFmtId="0" fontId="26" fillId="0" borderId="4" xfId="0" applyFont="1" applyFill="1" applyBorder="1" applyAlignment="1">
      <alignment horizontal="left" indent="1"/>
    </xf>
    <xf numFmtId="165" fontId="26" fillId="0" borderId="1" xfId="1" applyFont="1" applyFill="1" applyBorder="1" applyAlignment="1">
      <alignment horizontal="right" indent="1"/>
    </xf>
    <xf numFmtId="164" fontId="27" fillId="0" borderId="1" xfId="0" applyNumberFormat="1" applyFont="1" applyFill="1" applyBorder="1" applyAlignment="1">
      <alignment vertical="center"/>
    </xf>
    <xf numFmtId="164" fontId="26" fillId="0" borderId="1" xfId="0" applyNumberFormat="1" applyFont="1" applyFill="1" applyBorder="1" applyAlignment="1"/>
    <xf numFmtId="0" fontId="26" fillId="0" borderId="4" xfId="0" applyFont="1" applyFill="1" applyBorder="1" applyAlignment="1">
      <alignment horizontal="left" vertical="center" wrapText="1" indent="1"/>
    </xf>
    <xf numFmtId="2" fontId="27" fillId="0" borderId="1" xfId="0" applyNumberFormat="1" applyFont="1" applyFill="1" applyBorder="1" applyAlignment="1">
      <alignment vertical="center"/>
    </xf>
    <xf numFmtId="165" fontId="26" fillId="0" borderId="1" xfId="1" applyFont="1" applyFill="1" applyBorder="1" applyAlignment="1"/>
    <xf numFmtId="0" fontId="26" fillId="0" borderId="1" xfId="0" applyFont="1" applyFill="1" applyBorder="1" applyAlignment="1" applyProtection="1">
      <alignment horizontal="left" vertical="center" wrapText="1" indent="1"/>
    </xf>
    <xf numFmtId="2" fontId="26" fillId="0" borderId="1" xfId="0" applyNumberFormat="1" applyFont="1" applyFill="1" applyBorder="1" applyAlignment="1" applyProtection="1">
      <alignment vertical="center"/>
    </xf>
    <xf numFmtId="165" fontId="26" fillId="0" borderId="1" xfId="1" applyFont="1" applyFill="1" applyBorder="1" applyAlignment="1" applyProtection="1">
      <alignment horizontal="right" vertical="center" indent="1"/>
    </xf>
    <xf numFmtId="0" fontId="26" fillId="0" borderId="1" xfId="0" applyFont="1" applyFill="1" applyBorder="1" applyAlignment="1" applyProtection="1">
      <alignment horizontal="left" wrapText="1" indent="1"/>
    </xf>
    <xf numFmtId="2" fontId="26" fillId="0" borderId="5" xfId="0" applyNumberFormat="1" applyFont="1" applyFill="1" applyBorder="1" applyAlignment="1" applyProtection="1">
      <alignment vertical="center"/>
    </xf>
    <xf numFmtId="2" fontId="26" fillId="0" borderId="5" xfId="0" applyNumberFormat="1" applyFont="1" applyFill="1" applyBorder="1" applyAlignment="1">
      <alignment vertical="center"/>
    </xf>
    <xf numFmtId="0" fontId="26" fillId="0" borderId="5" xfId="0" applyFont="1" applyFill="1" applyBorder="1" applyAlignment="1">
      <alignment horizontal="center" vertical="center"/>
    </xf>
    <xf numFmtId="164" fontId="27" fillId="0" borderId="6" xfId="1" applyNumberFormat="1" applyFont="1" applyFill="1" applyBorder="1" applyAlignment="1"/>
    <xf numFmtId="165" fontId="26" fillId="0" borderId="6" xfId="1" applyFont="1" applyFill="1" applyBorder="1" applyAlignment="1">
      <alignment vertical="center"/>
    </xf>
    <xf numFmtId="0" fontId="26" fillId="0" borderId="6" xfId="0" applyFont="1" applyFill="1" applyBorder="1" applyAlignment="1">
      <alignment horizontal="left" vertical="center" wrapText="1" indent="1"/>
    </xf>
    <xf numFmtId="0" fontId="26" fillId="0" borderId="5" xfId="0" applyFont="1" applyFill="1" applyBorder="1" applyAlignment="1">
      <alignment horizontal="left" vertical="center" wrapText="1" indent="1"/>
    </xf>
    <xf numFmtId="0" fontId="27" fillId="0" borderId="5" xfId="0" applyFont="1" applyFill="1" applyBorder="1" applyAlignment="1">
      <alignment horizontal="left" wrapText="1" indent="1"/>
    </xf>
    <xf numFmtId="0" fontId="26" fillId="0" borderId="5" xfId="0" applyFont="1" applyFill="1" applyBorder="1" applyAlignment="1">
      <alignment horizontal="left" vertical="center" indent="1"/>
    </xf>
    <xf numFmtId="0" fontId="26" fillId="0" borderId="6" xfId="0" applyFont="1" applyFill="1" applyBorder="1" applyAlignment="1">
      <alignment horizontal="left" vertical="center" indent="1"/>
    </xf>
    <xf numFmtId="2" fontId="26" fillId="0" borderId="1" xfId="0" applyNumberFormat="1" applyFont="1" applyFill="1" applyBorder="1" applyAlignment="1">
      <alignment horizontal="right" vertical="center"/>
    </xf>
    <xf numFmtId="165" fontId="26" fillId="0" borderId="5" xfId="1" applyFont="1" applyFill="1" applyBorder="1" applyAlignment="1">
      <alignment horizontal="right" vertical="center"/>
    </xf>
    <xf numFmtId="165" fontId="26" fillId="0" borderId="1" xfId="1" applyNumberFormat="1" applyFont="1" applyFill="1" applyBorder="1" applyAlignment="1">
      <alignment vertical="center"/>
    </xf>
    <xf numFmtId="165" fontId="26" fillId="0" borderId="5" xfId="1" applyFont="1" applyFill="1" applyBorder="1" applyAlignment="1" applyProtection="1">
      <alignment horizontal="right" vertical="center" indent="1"/>
    </xf>
    <xf numFmtId="3" fontId="26" fillId="0" borderId="1" xfId="0" applyNumberFormat="1" applyFont="1" applyFill="1" applyBorder="1" applyAlignment="1">
      <alignment horizontal="center" vertical="center"/>
    </xf>
    <xf numFmtId="164" fontId="26" fillId="0" borderId="1" xfId="0" applyNumberFormat="1" applyFont="1" applyFill="1" applyBorder="1" applyAlignment="1">
      <alignment vertical="center"/>
    </xf>
    <xf numFmtId="164" fontId="26" fillId="0" borderId="1" xfId="0" applyNumberFormat="1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left" wrapText="1" indent="1"/>
    </xf>
    <xf numFmtId="0" fontId="28" fillId="0" borderId="1" xfId="0" applyFont="1" applyFill="1" applyBorder="1" applyAlignment="1">
      <alignment horizontal="center" vertical="center"/>
    </xf>
    <xf numFmtId="2" fontId="28" fillId="0" borderId="1" xfId="0" applyNumberFormat="1" applyFont="1" applyFill="1" applyBorder="1" applyAlignment="1">
      <alignment vertical="center"/>
    </xf>
    <xf numFmtId="164" fontId="29" fillId="0" borderId="1" xfId="0" applyNumberFormat="1" applyFont="1" applyFill="1" applyBorder="1" applyAlignment="1">
      <alignment vertical="center"/>
    </xf>
    <xf numFmtId="0" fontId="29" fillId="0" borderId="4" xfId="0" applyFont="1" applyFill="1" applyBorder="1" applyAlignment="1">
      <alignment horizontal="left" wrapText="1" indent="1"/>
    </xf>
    <xf numFmtId="2" fontId="28" fillId="0" borderId="5" xfId="0" applyNumberFormat="1" applyFont="1" applyFill="1" applyBorder="1" applyAlignment="1">
      <alignment vertical="center"/>
    </xf>
    <xf numFmtId="164" fontId="28" fillId="0" borderId="1" xfId="0" applyNumberFormat="1" applyFont="1" applyFill="1" applyBorder="1" applyAlignment="1">
      <alignment vertical="center"/>
    </xf>
    <xf numFmtId="165" fontId="28" fillId="0" borderId="1" xfId="1" applyFont="1" applyFill="1" applyBorder="1" applyAlignment="1">
      <alignment vertical="center"/>
    </xf>
    <xf numFmtId="0" fontId="29" fillId="0" borderId="4" xfId="0" applyFont="1" applyFill="1" applyBorder="1" applyAlignment="1" applyProtection="1">
      <alignment horizontal="left" vertical="center" wrapText="1" indent="1"/>
    </xf>
    <xf numFmtId="0" fontId="28" fillId="0" borderId="1" xfId="0" applyFont="1" applyFill="1" applyBorder="1" applyAlignment="1">
      <alignment horizontal="center"/>
    </xf>
    <xf numFmtId="2" fontId="28" fillId="0" borderId="1" xfId="0" applyNumberFormat="1" applyFont="1" applyFill="1" applyBorder="1" applyAlignment="1"/>
    <xf numFmtId="165" fontId="28" fillId="0" borderId="1" xfId="1" applyFont="1" applyFill="1" applyBorder="1" applyAlignment="1">
      <alignment horizontal="right" indent="1"/>
    </xf>
    <xf numFmtId="0" fontId="28" fillId="0" borderId="1" xfId="0" applyFont="1" applyFill="1" applyBorder="1" applyAlignment="1">
      <alignment horizontal="left" vertical="center" wrapText="1" indent="1"/>
    </xf>
    <xf numFmtId="0" fontId="28" fillId="0" borderId="1" xfId="0" applyFont="1" applyFill="1" applyBorder="1" applyAlignment="1">
      <alignment horizontal="left" indent="1"/>
    </xf>
    <xf numFmtId="165" fontId="26" fillId="0" borderId="5" xfId="1" applyFont="1" applyFill="1" applyBorder="1" applyAlignment="1">
      <alignment horizontal="right" indent="1"/>
    </xf>
    <xf numFmtId="0" fontId="27" fillId="0" borderId="4" xfId="0" applyFont="1" applyFill="1" applyBorder="1" applyAlignment="1" applyProtection="1">
      <alignment horizontal="left" vertical="center" wrapText="1" indent="1"/>
    </xf>
    <xf numFmtId="0" fontId="26" fillId="0" borderId="6" xfId="0" applyFont="1" applyFill="1" applyBorder="1" applyAlignment="1"/>
    <xf numFmtId="2" fontId="26" fillId="0" borderId="5" xfId="0" applyNumberFormat="1" applyFont="1" applyFill="1" applyBorder="1" applyAlignment="1">
      <alignment horizontal="right" vertical="center"/>
    </xf>
    <xf numFmtId="0" fontId="26" fillId="0" borderId="4" xfId="0" applyFont="1" applyFill="1" applyBorder="1" applyAlignment="1" applyProtection="1">
      <alignment horizontal="left" vertical="center" wrapText="1" indent="1"/>
    </xf>
    <xf numFmtId="0" fontId="26" fillId="0" borderId="0" xfId="0" applyFont="1" applyFill="1" applyAlignment="1">
      <alignment horizontal="left" vertical="center" wrapText="1" indent="1"/>
    </xf>
    <xf numFmtId="164" fontId="27" fillId="0" borderId="6" xfId="1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indent="1"/>
    </xf>
    <xf numFmtId="0" fontId="27" fillId="0" borderId="1" xfId="0" applyFont="1" applyFill="1" applyBorder="1" applyAlignment="1">
      <alignment horizontal="left" vertical="center" indent="1"/>
    </xf>
    <xf numFmtId="167" fontId="27" fillId="0" borderId="1" xfId="0" applyNumberFormat="1" applyFont="1" applyFill="1" applyBorder="1" applyAlignment="1">
      <alignment vertical="center"/>
    </xf>
    <xf numFmtId="0" fontId="26" fillId="0" borderId="7" xfId="0" applyFont="1" applyFill="1" applyBorder="1" applyAlignment="1">
      <alignment horizontal="center" vertical="center"/>
    </xf>
    <xf numFmtId="2" fontId="26" fillId="0" borderId="7" xfId="0" applyNumberFormat="1" applyFont="1" applyFill="1" applyBorder="1" applyAlignment="1">
      <alignment vertical="center"/>
    </xf>
    <xf numFmtId="165" fontId="26" fillId="0" borderId="7" xfId="1" applyFont="1" applyFill="1" applyBorder="1" applyAlignment="1">
      <alignment vertical="center"/>
    </xf>
    <xf numFmtId="165" fontId="26" fillId="0" borderId="7" xfId="1" applyFont="1" applyFill="1" applyBorder="1" applyAlignment="1">
      <alignment horizontal="right" vertical="center" indent="1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indent="1"/>
    </xf>
    <xf numFmtId="0" fontId="28" fillId="0" borderId="0" xfId="0" applyFont="1" applyBorder="1" applyAlignment="1">
      <alignment horizontal="center"/>
    </xf>
    <xf numFmtId="2" fontId="28" fillId="0" borderId="0" xfId="0" applyNumberFormat="1" applyFont="1" applyBorder="1" applyAlignment="1"/>
    <xf numFmtId="165" fontId="28" fillId="0" borderId="0" xfId="1" applyFont="1" applyBorder="1" applyAlignment="1">
      <alignment horizontal="right" inden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indent="1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/>
    <xf numFmtId="165" fontId="28" fillId="0" borderId="0" xfId="1" applyFont="1" applyAlignment="1">
      <alignment horizontal="right" indent="1"/>
    </xf>
    <xf numFmtId="2" fontId="28" fillId="0" borderId="0" xfId="0" applyNumberFormat="1" applyFont="1" applyFill="1" applyAlignment="1"/>
    <xf numFmtId="165" fontId="28" fillId="0" borderId="0" xfId="1" applyFont="1" applyFill="1" applyAlignment="1">
      <alignment horizontal="right" indent="1"/>
    </xf>
    <xf numFmtId="0" fontId="28" fillId="0" borderId="0" xfId="0" applyFont="1" applyAlignment="1">
      <alignment horizontal="left" vertical="center" indent="1"/>
    </xf>
    <xf numFmtId="0" fontId="28" fillId="0" borderId="0" xfId="0" applyFont="1" applyAlignment="1"/>
    <xf numFmtId="165" fontId="28" fillId="0" borderId="0" xfId="0" applyNumberFormat="1" applyFont="1" applyAlignment="1"/>
    <xf numFmtId="0" fontId="27" fillId="12" borderId="3" xfId="0" applyFont="1" applyFill="1" applyBorder="1" applyAlignment="1">
      <alignment horizontal="center" vertical="center"/>
    </xf>
    <xf numFmtId="0" fontId="27" fillId="12" borderId="3" xfId="0" applyFont="1" applyFill="1" applyBorder="1" applyAlignment="1">
      <alignment horizontal="left" vertical="center" indent="1"/>
    </xf>
    <xf numFmtId="2" fontId="27" fillId="12" borderId="3" xfId="0" applyNumberFormat="1" applyFont="1" applyFill="1" applyBorder="1" applyAlignment="1">
      <alignment horizontal="center" vertical="center"/>
    </xf>
    <xf numFmtId="165" fontId="27" fillId="12" borderId="2" xfId="1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center" vertical="center"/>
    </xf>
    <xf numFmtId="165" fontId="27" fillId="12" borderId="1" xfId="0" applyNumberFormat="1" applyFont="1" applyFill="1" applyBorder="1" applyAlignment="1">
      <alignment vertical="center"/>
    </xf>
    <xf numFmtId="164" fontId="27" fillId="12" borderId="1" xfId="0" applyNumberFormat="1" applyFont="1" applyFill="1" applyBorder="1" applyAlignment="1">
      <alignment vertical="center"/>
    </xf>
    <xf numFmtId="164" fontId="29" fillId="12" borderId="1" xfId="0" applyNumberFormat="1" applyFont="1" applyFill="1" applyBorder="1" applyAlignment="1">
      <alignment vertical="center"/>
    </xf>
    <xf numFmtId="166" fontId="27" fillId="12" borderId="1" xfId="0" applyNumberFormat="1" applyFont="1" applyFill="1" applyBorder="1" applyAlignment="1">
      <alignment vertical="center"/>
    </xf>
    <xf numFmtId="165" fontId="27" fillId="12" borderId="1" xfId="0" applyNumberFormat="1" applyFont="1" applyFill="1" applyBorder="1" applyAlignment="1"/>
    <xf numFmtId="165" fontId="26" fillId="12" borderId="1" xfId="0" applyNumberFormat="1" applyFont="1" applyFill="1" applyBorder="1" applyAlignment="1"/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11" borderId="4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vertical="center"/>
    </xf>
    <xf numFmtId="0" fontId="5" fillId="11" borderId="5" xfId="0" applyFont="1" applyFill="1" applyBorder="1" applyAlignment="1">
      <alignment horizontal="left" vertical="center" wrapText="1" indent="1"/>
    </xf>
    <xf numFmtId="0" fontId="2" fillId="0" borderId="0" xfId="0" applyFont="1" applyFill="1" applyAlignment="1">
      <alignment horizontal="left" vertical="center" indent="1"/>
    </xf>
    <xf numFmtId="165" fontId="2" fillId="0" borderId="0" xfId="0" applyNumberFormat="1" applyFont="1" applyFill="1" applyAlignment="1">
      <alignment horizontal="left" indent="1"/>
    </xf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left" vertical="center" indent="1"/>
    </xf>
    <xf numFmtId="0" fontId="4" fillId="0" borderId="0" xfId="0" applyFont="1" applyFill="1" applyAlignment="1">
      <alignment horizontal="left" vertical="center" indent="1"/>
    </xf>
    <xf numFmtId="0" fontId="2" fillId="0" borderId="0" xfId="0" applyFont="1" applyFill="1"/>
    <xf numFmtId="0" fontId="7" fillId="9" borderId="0" xfId="0" applyFont="1" applyFill="1" applyAlignment="1">
      <alignment vertical="center"/>
    </xf>
    <xf numFmtId="0" fontId="4" fillId="0" borderId="5" xfId="0" applyFont="1" applyBorder="1" applyAlignment="1">
      <alignment horizontal="center" vertical="center"/>
    </xf>
    <xf numFmtId="16" fontId="4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5" fillId="11" borderId="4" xfId="0" applyFont="1" applyFill="1" applyBorder="1" applyAlignment="1">
      <alignment horizontal="left" vertical="center" inden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wrapText="1" indent="1"/>
    </xf>
    <xf numFmtId="0" fontId="31" fillId="0" borderId="9" xfId="3" applyFont="1" applyBorder="1" applyAlignment="1">
      <alignment horizontal="center"/>
    </xf>
    <xf numFmtId="0" fontId="31" fillId="0" borderId="9" xfId="3" applyFont="1" applyBorder="1" applyAlignment="1">
      <alignment horizontal="center" wrapText="1"/>
    </xf>
    <xf numFmtId="0" fontId="31" fillId="0" borderId="10" xfId="3" applyFont="1" applyBorder="1" applyAlignment="1">
      <alignment horizontal="center" wrapText="1"/>
    </xf>
    <xf numFmtId="0" fontId="32" fillId="0" borderId="11" xfId="3" applyFont="1" applyBorder="1" applyAlignment="1">
      <alignment horizontal="center" vertical="center"/>
    </xf>
    <xf numFmtId="0" fontId="32" fillId="0" borderId="11" xfId="0" applyFont="1" applyBorder="1" applyAlignment="1">
      <alignment vertical="center" wrapText="1"/>
    </xf>
    <xf numFmtId="169" fontId="33" fillId="0" borderId="11" xfId="3" applyNumberFormat="1" applyFont="1" applyBorder="1" applyAlignment="1">
      <alignment vertical="center"/>
    </xf>
    <xf numFmtId="0" fontId="32" fillId="0" borderId="9" xfId="0" applyFont="1" applyBorder="1" applyAlignment="1">
      <alignment horizontal="center" vertical="center"/>
    </xf>
    <xf numFmtId="0" fontId="32" fillId="0" borderId="11" xfId="3" applyFont="1" applyBorder="1" applyAlignment="1">
      <alignment horizontal="center" vertical="center" wrapText="1"/>
    </xf>
    <xf numFmtId="0" fontId="34" fillId="0" borderId="12" xfId="0" applyFont="1" applyBorder="1" applyAlignment="1">
      <alignment vertical="center" wrapText="1"/>
    </xf>
    <xf numFmtId="0" fontId="34" fillId="0" borderId="13" xfId="0" applyFont="1" applyBorder="1" applyAlignment="1">
      <alignment horizontal="center" vertical="center" wrapText="1"/>
    </xf>
    <xf numFmtId="171" fontId="34" fillId="0" borderId="3" xfId="4" applyNumberFormat="1" applyFont="1" applyFill="1" applyBorder="1" applyAlignment="1" applyProtection="1">
      <alignment horizontal="right" vertical="center"/>
    </xf>
    <xf numFmtId="0" fontId="32" fillId="0" borderId="9" xfId="3" applyFont="1" applyBorder="1" applyAlignment="1">
      <alignment horizontal="center" vertical="center"/>
    </xf>
    <xf numFmtId="0" fontId="32" fillId="0" borderId="9" xfId="0" applyFont="1" applyBorder="1" applyAlignment="1">
      <alignment vertical="center" wrapText="1"/>
    </xf>
    <xf numFmtId="169" fontId="33" fillId="0" borderId="9" xfId="3" applyNumberFormat="1" applyFont="1" applyBorder="1" applyAlignment="1">
      <alignment vertical="center"/>
    </xf>
    <xf numFmtId="0" fontId="32" fillId="0" borderId="9" xfId="3" applyFont="1" applyBorder="1" applyAlignment="1">
      <alignment horizontal="center" vertical="center" wrapText="1"/>
    </xf>
    <xf numFmtId="0" fontId="34" fillId="4" borderId="12" xfId="0" applyFont="1" applyFill="1" applyBorder="1" applyAlignment="1">
      <alignment vertical="center" wrapText="1"/>
    </xf>
    <xf numFmtId="0" fontId="34" fillId="4" borderId="13" xfId="0" applyFont="1" applyFill="1" applyBorder="1" applyAlignment="1">
      <alignment horizontal="center" vertical="center" wrapText="1"/>
    </xf>
    <xf numFmtId="171" fontId="34" fillId="4" borderId="3" xfId="4" applyNumberFormat="1" applyFont="1" applyFill="1" applyBorder="1" applyAlignment="1" applyProtection="1">
      <alignment horizontal="right" vertical="center"/>
    </xf>
    <xf numFmtId="171" fontId="34" fillId="0" borderId="3" xfId="5" applyNumberFormat="1" applyFont="1" applyFill="1" applyBorder="1" applyAlignment="1" applyProtection="1">
      <alignment horizontal="right" vertical="center"/>
    </xf>
    <xf numFmtId="171" fontId="34" fillId="4" borderId="3" xfId="5" applyNumberFormat="1" applyFont="1" applyFill="1" applyBorder="1" applyAlignment="1" applyProtection="1">
      <alignment horizontal="right" vertical="center"/>
    </xf>
    <xf numFmtId="0" fontId="34" fillId="0" borderId="15" xfId="0" applyFont="1" applyBorder="1" applyAlignment="1">
      <alignment vertical="center" wrapText="1"/>
    </xf>
    <xf numFmtId="171" fontId="34" fillId="0" borderId="0" xfId="4" applyNumberFormat="1" applyFont="1" applyFill="1" applyAlignment="1" applyProtection="1">
      <alignment horizontal="right" vertical="center"/>
    </xf>
    <xf numFmtId="0" fontId="34" fillId="0" borderId="12" xfId="0" applyFont="1" applyBorder="1" applyAlignment="1">
      <alignment horizontal="left" wrapText="1"/>
    </xf>
    <xf numFmtId="0" fontId="34" fillId="0" borderId="13" xfId="0" applyFont="1" applyBorder="1" applyAlignment="1">
      <alignment horizontal="center" wrapText="1"/>
    </xf>
    <xf numFmtId="0" fontId="34" fillId="0" borderId="12" xfId="0" applyFont="1" applyBorder="1" applyAlignment="1">
      <alignment wrapText="1"/>
    </xf>
    <xf numFmtId="0" fontId="34" fillId="4" borderId="12" xfId="0" applyFont="1" applyFill="1" applyBorder="1" applyAlignment="1">
      <alignment wrapText="1"/>
    </xf>
    <xf numFmtId="0" fontId="32" fillId="0" borderId="0" xfId="3" applyFont="1"/>
    <xf numFmtId="172" fontId="34" fillId="0" borderId="12" xfId="4" applyNumberFormat="1" applyFont="1" applyFill="1" applyBorder="1" applyAlignment="1" applyProtection="1">
      <alignment vertical="center" wrapText="1"/>
    </xf>
    <xf numFmtId="0" fontId="34" fillId="0" borderId="16" xfId="0" applyFont="1" applyBorder="1" applyAlignment="1">
      <alignment horizontal="center" vertical="center" wrapText="1"/>
    </xf>
    <xf numFmtId="0" fontId="32" fillId="0" borderId="10" xfId="3" applyFont="1" applyBorder="1" applyAlignment="1">
      <alignment horizontal="center" vertical="center" wrapText="1"/>
    </xf>
    <xf numFmtId="0" fontId="34" fillId="4" borderId="17" xfId="0" applyFont="1" applyFill="1" applyBorder="1" applyAlignment="1">
      <alignment vertical="center"/>
    </xf>
    <xf numFmtId="0" fontId="32" fillId="0" borderId="9" xfId="0" applyFont="1" applyBorder="1"/>
    <xf numFmtId="0" fontId="35" fillId="0" borderId="18" xfId="0" applyFont="1" applyBorder="1" applyAlignment="1">
      <alignment horizontal="left" vertical="center"/>
    </xf>
    <xf numFmtId="0" fontId="31" fillId="0" borderId="1" xfId="3" applyFont="1" applyBorder="1" applyAlignment="1">
      <alignment horizontal="center"/>
    </xf>
    <xf numFmtId="0" fontId="32" fillId="0" borderId="1" xfId="3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/>
    </xf>
    <xf numFmtId="169" fontId="33" fillId="0" borderId="1" xfId="3" applyNumberFormat="1" applyFont="1" applyBorder="1" applyAlignment="1">
      <alignment vertical="center"/>
    </xf>
    <xf numFmtId="0" fontId="36" fillId="0" borderId="1" xfId="3" applyFont="1" applyBorder="1" applyAlignment="1">
      <alignment horizontal="center"/>
    </xf>
    <xf numFmtId="0" fontId="37" fillId="0" borderId="1" xfId="3" applyFont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center" vertical="center"/>
    </xf>
    <xf numFmtId="169" fontId="38" fillId="0" borderId="1" xfId="3" applyNumberFormat="1" applyFont="1" applyBorder="1" applyAlignment="1">
      <alignment vertical="center"/>
    </xf>
    <xf numFmtId="0" fontId="37" fillId="0" borderId="1" xfId="3" applyFont="1" applyBorder="1"/>
    <xf numFmtId="43" fontId="39" fillId="14" borderId="0" xfId="6" applyFont="1" applyFill="1" applyAlignment="1">
      <alignment horizontal="center"/>
    </xf>
    <xf numFmtId="43" fontId="39" fillId="14" borderId="0" xfId="6" applyFont="1" applyFill="1" applyAlignment="1">
      <alignment horizontal="right"/>
    </xf>
    <xf numFmtId="2" fontId="40" fillId="0" borderId="0" xfId="6" applyNumberFormat="1" applyFont="1" applyFill="1" applyAlignment="1">
      <alignment horizontal="center" vertical="center"/>
    </xf>
    <xf numFmtId="43" fontId="39" fillId="0" borderId="0" xfId="6" applyFont="1" applyFill="1"/>
    <xf numFmtId="2" fontId="39" fillId="0" borderId="0" xfId="6" applyNumberFormat="1" applyFont="1" applyFill="1"/>
    <xf numFmtId="2" fontId="41" fillId="0" borderId="0" xfId="6" applyNumberFormat="1" applyFont="1" applyFill="1" applyAlignment="1">
      <alignment horizontal="right"/>
    </xf>
    <xf numFmtId="0" fontId="41" fillId="0" borderId="0" xfId="6" applyNumberFormat="1" applyFont="1" applyFill="1" applyAlignment="1">
      <alignment horizontal="center"/>
    </xf>
    <xf numFmtId="2" fontId="43" fillId="0" borderId="0" xfId="6" applyNumberFormat="1" applyFont="1" applyFill="1" applyBorder="1" applyAlignment="1">
      <alignment horizontal="left"/>
    </xf>
    <xf numFmtId="1" fontId="43" fillId="0" borderId="0" xfId="6" applyNumberFormat="1" applyFont="1" applyFill="1" applyBorder="1" applyAlignment="1">
      <alignment horizontal="center"/>
    </xf>
    <xf numFmtId="2" fontId="43" fillId="0" borderId="0" xfId="6" applyNumberFormat="1" applyFont="1" applyFill="1" applyBorder="1"/>
    <xf numFmtId="2" fontId="43" fillId="0" borderId="0" xfId="6" applyNumberFormat="1" applyFont="1" applyFill="1" applyBorder="1" applyAlignment="1">
      <alignment horizontal="right"/>
    </xf>
    <xf numFmtId="2" fontId="43" fillId="0" borderId="0" xfId="6" applyNumberFormat="1" applyFont="1" applyFill="1" applyBorder="1" applyAlignment="1">
      <alignment horizontal="center"/>
    </xf>
    <xf numFmtId="2" fontId="43" fillId="0" borderId="0" xfId="6" applyNumberFormat="1" applyFont="1" applyFill="1" applyBorder="1" applyAlignment="1">
      <alignment horizontal="left" vertical="center"/>
    </xf>
    <xf numFmtId="2" fontId="44" fillId="0" borderId="0" xfId="6" applyNumberFormat="1" applyFont="1" applyFill="1" applyBorder="1" applyAlignment="1">
      <alignment horizontal="center" vertical="center"/>
    </xf>
    <xf numFmtId="2" fontId="43" fillId="0" borderId="0" xfId="6" applyNumberFormat="1" applyFont="1" applyFill="1"/>
    <xf numFmtId="43" fontId="45" fillId="14" borderId="0" xfId="6" applyFont="1" applyFill="1" applyAlignment="1">
      <alignment horizontal="center"/>
    </xf>
    <xf numFmtId="43" fontId="45" fillId="14" borderId="0" xfId="6" applyFont="1" applyFill="1" applyAlignment="1">
      <alignment horizontal="right"/>
    </xf>
    <xf numFmtId="2" fontId="46" fillId="0" borderId="4" xfId="6" applyNumberFormat="1" applyFont="1" applyFill="1" applyBorder="1"/>
    <xf numFmtId="2" fontId="46" fillId="0" borderId="5" xfId="6" applyNumberFormat="1" applyFont="1" applyFill="1" applyBorder="1"/>
    <xf numFmtId="2" fontId="46" fillId="0" borderId="6" xfId="6" applyNumberFormat="1" applyFont="1" applyFill="1" applyBorder="1"/>
    <xf numFmtId="43" fontId="45" fillId="0" borderId="0" xfId="6" applyFont="1" applyFill="1"/>
    <xf numFmtId="43" fontId="39" fillId="14" borderId="0" xfId="6" applyFont="1" applyFill="1" applyAlignment="1">
      <alignment horizontal="center" vertical="center"/>
    </xf>
    <xf numFmtId="43" fontId="39" fillId="14" borderId="0" xfId="6" applyFont="1" applyFill="1" applyAlignment="1">
      <alignment horizontal="right" vertical="center"/>
    </xf>
    <xf numFmtId="2" fontId="44" fillId="0" borderId="1" xfId="6" applyNumberFormat="1" applyFont="1" applyFill="1" applyBorder="1" applyAlignment="1">
      <alignment horizontal="center" vertical="center"/>
    </xf>
    <xf numFmtId="43" fontId="39" fillId="0" borderId="0" xfId="6" applyFont="1" applyFill="1" applyAlignment="1">
      <alignment horizontal="center" vertical="center"/>
    </xf>
    <xf numFmtId="2" fontId="44" fillId="0" borderId="17" xfId="6" applyNumberFormat="1" applyFont="1" applyFill="1" applyBorder="1"/>
    <xf numFmtId="2" fontId="44" fillId="0" borderId="3" xfId="6" applyNumberFormat="1" applyFont="1" applyFill="1" applyBorder="1" applyAlignment="1">
      <alignment horizontal="right" vertical="center"/>
    </xf>
    <xf numFmtId="2" fontId="44" fillId="0" borderId="0" xfId="6" applyNumberFormat="1" applyFont="1" applyFill="1" applyBorder="1" applyAlignment="1">
      <alignment horizontal="right" vertical="center"/>
    </xf>
    <xf numFmtId="2" fontId="44" fillId="0" borderId="19" xfId="6" applyNumberFormat="1" applyFont="1" applyFill="1" applyBorder="1" applyAlignment="1" applyProtection="1">
      <protection locked="0"/>
    </xf>
    <xf numFmtId="173" fontId="44" fillId="0" borderId="3" xfId="6" applyNumberFormat="1" applyFont="1" applyFill="1" applyBorder="1" applyAlignment="1">
      <alignment horizontal="right" vertical="center"/>
    </xf>
    <xf numFmtId="2" fontId="44" fillId="0" borderId="2" xfId="6" applyNumberFormat="1" applyFont="1" applyFill="1" applyBorder="1" applyAlignment="1">
      <alignment horizontal="right" vertical="center"/>
    </xf>
    <xf numFmtId="2" fontId="44" fillId="0" borderId="0" xfId="6" applyNumberFormat="1" applyFont="1" applyFill="1" applyBorder="1" applyAlignment="1">
      <alignment vertical="center"/>
    </xf>
    <xf numFmtId="2" fontId="44" fillId="0" borderId="17" xfId="6" applyNumberFormat="1" applyFont="1" applyFill="1" applyBorder="1" applyAlignment="1">
      <alignment vertical="center"/>
    </xf>
    <xf numFmtId="174" fontId="44" fillId="0" borderId="17" xfId="6" applyNumberFormat="1" applyFont="1" applyFill="1" applyBorder="1" applyAlignment="1">
      <alignment vertical="center"/>
    </xf>
    <xf numFmtId="2" fontId="44" fillId="0" borderId="17" xfId="6" applyNumberFormat="1" applyFont="1" applyFill="1" applyBorder="1" applyAlignment="1">
      <alignment horizontal="left" vertical="center"/>
    </xf>
    <xf numFmtId="2" fontId="44" fillId="0" borderId="17" xfId="6" applyNumberFormat="1" applyFont="1" applyFill="1" applyBorder="1" applyAlignment="1">
      <alignment horizontal="right" vertical="center"/>
    </xf>
    <xf numFmtId="174" fontId="44" fillId="0" borderId="17" xfId="6" applyNumberFormat="1" applyFont="1" applyFill="1" applyBorder="1" applyAlignment="1">
      <alignment horizontal="right" vertical="center"/>
    </xf>
    <xf numFmtId="0" fontId="39" fillId="14" borderId="0" xfId="6" applyNumberFormat="1" applyFont="1" applyFill="1" applyBorder="1" applyAlignment="1">
      <alignment horizontal="center"/>
    </xf>
    <xf numFmtId="43" fontId="44" fillId="14" borderId="0" xfId="6" applyFont="1" applyFill="1" applyBorder="1"/>
    <xf numFmtId="2" fontId="44" fillId="0" borderId="3" xfId="7" applyNumberFormat="1" applyFont="1" applyFill="1" applyBorder="1"/>
    <xf numFmtId="2" fontId="44" fillId="0" borderId="0" xfId="6" applyNumberFormat="1" applyFont="1" applyFill="1" applyBorder="1"/>
    <xf numFmtId="2" fontId="44" fillId="0" borderId="17" xfId="6" applyNumberFormat="1" applyFont="1" applyFill="1" applyBorder="1" applyAlignment="1" applyProtection="1">
      <protection locked="0"/>
    </xf>
    <xf numFmtId="174" fontId="44" fillId="0" borderId="17" xfId="6" applyNumberFormat="1" applyFont="1" applyFill="1" applyBorder="1"/>
    <xf numFmtId="2" fontId="44" fillId="0" borderId="7" xfId="6" applyNumberFormat="1" applyFont="1" applyFill="1" applyBorder="1" applyAlignment="1" applyProtection="1">
      <protection locked="0"/>
    </xf>
    <xf numFmtId="43" fontId="47" fillId="14" borderId="0" xfId="6" applyFont="1" applyFill="1" applyBorder="1" applyAlignment="1">
      <alignment horizontal="center"/>
    </xf>
    <xf numFmtId="2" fontId="44" fillId="0" borderId="20" xfId="6" applyNumberFormat="1" applyFont="1" applyFill="1" applyBorder="1"/>
    <xf numFmtId="2" fontId="44" fillId="0" borderId="7" xfId="6" applyNumberFormat="1" applyFont="1" applyFill="1" applyBorder="1"/>
    <xf numFmtId="2" fontId="44" fillId="0" borderId="21" xfId="6" applyNumberFormat="1" applyFont="1" applyFill="1" applyBorder="1"/>
    <xf numFmtId="2" fontId="44" fillId="0" borderId="20" xfId="6" applyNumberFormat="1" applyFont="1" applyFill="1" applyBorder="1" applyAlignment="1" applyProtection="1">
      <protection locked="0"/>
    </xf>
    <xf numFmtId="174" fontId="46" fillId="0" borderId="7" xfId="6" applyNumberFormat="1" applyFont="1" applyFill="1" applyBorder="1"/>
    <xf numFmtId="2" fontId="46" fillId="0" borderId="1" xfId="6" applyNumberFormat="1" applyFont="1" applyFill="1" applyBorder="1"/>
    <xf numFmtId="2" fontId="46" fillId="0" borderId="20" xfId="6" applyNumberFormat="1" applyFont="1" applyFill="1" applyBorder="1"/>
    <xf numFmtId="2" fontId="46" fillId="0" borderId="21" xfId="6" applyNumberFormat="1" applyFont="1" applyFill="1" applyBorder="1"/>
    <xf numFmtId="174" fontId="46" fillId="0" borderId="21" xfId="6" applyNumberFormat="1" applyFont="1" applyFill="1" applyBorder="1"/>
    <xf numFmtId="43" fontId="47" fillId="14" borderId="0" xfId="6" applyFont="1" applyFill="1" applyBorder="1" applyAlignment="1">
      <alignment horizontal="center" vertical="center" wrapText="1"/>
    </xf>
    <xf numFmtId="174" fontId="44" fillId="0" borderId="1" xfId="6" applyNumberFormat="1" applyFont="1" applyFill="1" applyBorder="1" applyAlignment="1">
      <alignment horizontal="center" vertical="center"/>
    </xf>
    <xf numFmtId="2" fontId="44" fillId="0" borderId="3" xfId="6" applyNumberFormat="1" applyFont="1" applyFill="1" applyBorder="1" applyAlignment="1">
      <alignment horizontal="center" vertical="center"/>
    </xf>
    <xf numFmtId="43" fontId="44" fillId="14" borderId="0" xfId="6" applyFont="1" applyFill="1" applyBorder="1" applyAlignment="1">
      <alignment horizontal="center"/>
    </xf>
    <xf numFmtId="2" fontId="44" fillId="0" borderId="3" xfId="6" applyNumberFormat="1" applyFont="1" applyFill="1" applyBorder="1" applyAlignment="1">
      <alignment horizontal="left" wrapText="1"/>
    </xf>
    <xf numFmtId="2" fontId="44" fillId="0" borderId="3" xfId="6" applyNumberFormat="1" applyFont="1" applyFill="1" applyBorder="1" applyAlignment="1" applyProtection="1">
      <protection locked="0"/>
    </xf>
    <xf numFmtId="174" fontId="44" fillId="0" borderId="3" xfId="6" applyNumberFormat="1" applyFont="1" applyFill="1" applyBorder="1"/>
    <xf numFmtId="2" fontId="44" fillId="0" borderId="3" xfId="6" applyNumberFormat="1" applyFont="1" applyFill="1" applyBorder="1"/>
    <xf numFmtId="43" fontId="48" fillId="14" borderId="0" xfId="6" applyFont="1" applyFill="1" applyAlignment="1">
      <alignment horizontal="right"/>
    </xf>
    <xf numFmtId="2" fontId="44" fillId="0" borderId="1" xfId="6" applyNumberFormat="1" applyFont="1" applyFill="1" applyBorder="1"/>
    <xf numFmtId="2" fontId="44" fillId="0" borderId="4" xfId="6" applyNumberFormat="1" applyFont="1" applyFill="1" applyBorder="1"/>
    <xf numFmtId="43" fontId="49" fillId="14" borderId="0" xfId="6" applyFont="1" applyFill="1" applyAlignment="1">
      <alignment horizontal="right"/>
    </xf>
    <xf numFmtId="43" fontId="48" fillId="14" borderId="0" xfId="6" applyFont="1" applyFill="1" applyAlignment="1">
      <alignment horizontal="right" vertical="center" wrapText="1"/>
    </xf>
    <xf numFmtId="2" fontId="44" fillId="0" borderId="17" xfId="6" applyNumberFormat="1" applyFont="1" applyFill="1" applyBorder="1" applyAlignment="1">
      <alignment horizontal="center" vertical="center" wrapText="1"/>
    </xf>
    <xf numFmtId="2" fontId="44" fillId="0" borderId="2" xfId="6" applyNumberFormat="1" applyFont="1" applyFill="1" applyBorder="1" applyAlignment="1">
      <alignment horizontal="center" vertical="center" wrapText="1"/>
    </xf>
    <xf numFmtId="2" fontId="44" fillId="0" borderId="3" xfId="6" applyNumberFormat="1" applyFont="1" applyFill="1" applyBorder="1" applyAlignment="1">
      <alignment horizontal="center" vertical="center" wrapText="1"/>
    </xf>
    <xf numFmtId="43" fontId="39" fillId="0" borderId="0" xfId="6" applyFont="1" applyFill="1" applyAlignment="1">
      <alignment horizontal="center" vertical="center" wrapText="1"/>
    </xf>
    <xf numFmtId="2" fontId="44" fillId="0" borderId="22" xfId="6" applyNumberFormat="1" applyFont="1" applyFill="1" applyBorder="1" applyAlignment="1">
      <alignment horizontal="left"/>
    </xf>
    <xf numFmtId="2" fontId="44" fillId="0" borderId="23" xfId="6" applyNumberFormat="1" applyFont="1" applyFill="1" applyBorder="1"/>
    <xf numFmtId="2" fontId="44" fillId="0" borderId="22" xfId="6" applyNumberFormat="1" applyFont="1" applyFill="1" applyBorder="1" applyAlignment="1">
      <alignment horizontal="center"/>
    </xf>
    <xf numFmtId="173" fontId="44" fillId="0" borderId="19" xfId="6" applyNumberFormat="1" applyFont="1" applyFill="1" applyBorder="1"/>
    <xf numFmtId="2" fontId="44" fillId="0" borderId="24" xfId="6" applyNumberFormat="1" applyFont="1" applyFill="1" applyBorder="1"/>
    <xf numFmtId="2" fontId="44" fillId="0" borderId="24" xfId="6" applyNumberFormat="1" applyFont="1" applyFill="1" applyBorder="1" applyAlignment="1" applyProtection="1">
      <protection locked="0"/>
    </xf>
    <xf numFmtId="2" fontId="44" fillId="0" borderId="17" xfId="6" applyNumberFormat="1" applyFont="1" applyFill="1" applyBorder="1" applyAlignment="1">
      <alignment horizontal="left"/>
    </xf>
    <xf numFmtId="2" fontId="44" fillId="0" borderId="17" xfId="6" applyNumberFormat="1" applyFont="1" applyFill="1" applyBorder="1" applyAlignment="1">
      <alignment horizontal="center"/>
    </xf>
    <xf numFmtId="173" fontId="44" fillId="0" borderId="3" xfId="6" applyNumberFormat="1" applyFont="1" applyFill="1" applyBorder="1"/>
    <xf numFmtId="2" fontId="44" fillId="0" borderId="2" xfId="6" applyNumberFormat="1" applyFont="1" applyFill="1" applyBorder="1"/>
    <xf numFmtId="2" fontId="44" fillId="0" borderId="2" xfId="6" applyNumberFormat="1" applyFont="1" applyFill="1" applyBorder="1" applyAlignment="1" applyProtection="1">
      <protection locked="0"/>
    </xf>
    <xf numFmtId="2" fontId="44" fillId="0" borderId="20" xfId="6" applyNumberFormat="1" applyFont="1" applyFill="1" applyBorder="1" applyAlignment="1">
      <alignment horizontal="left"/>
    </xf>
    <xf numFmtId="2" fontId="44" fillId="0" borderId="20" xfId="6" applyNumberFormat="1" applyFont="1" applyFill="1" applyBorder="1" applyAlignment="1">
      <alignment horizontal="center"/>
    </xf>
    <xf numFmtId="2" fontId="44" fillId="0" borderId="25" xfId="6" applyNumberFormat="1" applyFont="1" applyFill="1" applyBorder="1"/>
    <xf numFmtId="2" fontId="44" fillId="0" borderId="25" xfId="6" applyNumberFormat="1" applyFont="1" applyFill="1" applyBorder="1" applyAlignment="1" applyProtection="1">
      <protection locked="0"/>
    </xf>
    <xf numFmtId="43" fontId="39" fillId="14" borderId="0" xfId="6" applyFont="1" applyFill="1" applyBorder="1" applyAlignment="1">
      <alignment horizontal="center"/>
    </xf>
    <xf numFmtId="2" fontId="44" fillId="0" borderId="7" xfId="6" applyNumberFormat="1" applyFont="1" applyFill="1" applyBorder="1" applyAlignment="1">
      <alignment horizontal="center"/>
    </xf>
    <xf numFmtId="2" fontId="46" fillId="0" borderId="2" xfId="6" applyNumberFormat="1" applyFont="1" applyFill="1" applyBorder="1"/>
    <xf numFmtId="43" fontId="45" fillId="14" borderId="0" xfId="6" applyFont="1" applyFill="1" applyBorder="1" applyAlignment="1">
      <alignment horizontal="center"/>
    </xf>
    <xf numFmtId="43" fontId="39" fillId="14" borderId="0" xfId="6" applyFont="1" applyFill="1" applyBorder="1" applyAlignment="1">
      <alignment horizontal="center" vertical="center" wrapText="1"/>
    </xf>
    <xf numFmtId="43" fontId="39" fillId="14" borderId="0" xfId="6" applyFont="1" applyFill="1" applyAlignment="1">
      <alignment horizontal="right" vertical="center" wrapText="1"/>
    </xf>
    <xf numFmtId="2" fontId="44" fillId="0" borderId="7" xfId="6" applyNumberFormat="1" applyFont="1" applyFill="1" applyBorder="1" applyAlignment="1">
      <alignment horizontal="center" vertical="center" wrapText="1"/>
    </xf>
    <xf numFmtId="2" fontId="44" fillId="0" borderId="22" xfId="6" applyNumberFormat="1" applyFont="1" applyFill="1" applyBorder="1"/>
    <xf numFmtId="2" fontId="44" fillId="0" borderId="24" xfId="6" applyNumberFormat="1" applyFont="1" applyFill="1" applyBorder="1" applyAlignment="1">
      <alignment horizontal="center"/>
    </xf>
    <xf numFmtId="2" fontId="44" fillId="0" borderId="19" xfId="6" applyNumberFormat="1" applyFont="1" applyFill="1" applyBorder="1" applyAlignment="1">
      <alignment horizontal="right"/>
    </xf>
    <xf numFmtId="2" fontId="44" fillId="0" borderId="2" xfId="6" applyNumberFormat="1" applyFont="1" applyFill="1" applyBorder="1" applyAlignment="1">
      <alignment horizontal="center"/>
    </xf>
    <xf numFmtId="2" fontId="44" fillId="0" borderId="6" xfId="6" applyNumberFormat="1" applyFont="1" applyFill="1" applyBorder="1"/>
    <xf numFmtId="2" fontId="44" fillId="0" borderId="5" xfId="6" applyNumberFormat="1" applyFont="1" applyFill="1" applyBorder="1"/>
    <xf numFmtId="2" fontId="44" fillId="0" borderId="1" xfId="6" applyNumberFormat="1" applyFont="1" applyFill="1" applyBorder="1" applyAlignment="1">
      <alignment horizontal="center"/>
    </xf>
    <xf numFmtId="2" fontId="44" fillId="0" borderId="25" xfId="6" applyNumberFormat="1" applyFont="1" applyFill="1" applyBorder="1" applyAlignment="1">
      <alignment horizontal="center"/>
    </xf>
    <xf numFmtId="2" fontId="44" fillId="0" borderId="6" xfId="6" applyNumberFormat="1" applyFont="1" applyFill="1" applyBorder="1" applyAlignment="1" applyProtection="1">
      <protection locked="0"/>
    </xf>
    <xf numFmtId="2" fontId="44" fillId="0" borderId="0" xfId="6" applyNumberFormat="1" applyFont="1" applyFill="1"/>
    <xf numFmtId="2" fontId="44" fillId="0" borderId="6" xfId="7" applyNumberFormat="1" applyFont="1" applyFill="1" applyBorder="1"/>
    <xf numFmtId="2" fontId="46" fillId="0" borderId="7" xfId="6" applyNumberFormat="1" applyFont="1" applyFill="1" applyBorder="1"/>
    <xf numFmtId="2" fontId="41" fillId="0" borderId="0" xfId="6" applyNumberFormat="1" applyFont="1" applyFill="1" applyBorder="1"/>
    <xf numFmtId="2" fontId="39" fillId="0" borderId="21" xfId="6" applyNumberFormat="1" applyFont="1" applyFill="1" applyBorder="1"/>
    <xf numFmtId="2" fontId="43" fillId="0" borderId="21" xfId="6" applyNumberFormat="1" applyFont="1" applyFill="1" applyBorder="1"/>
    <xf numFmtId="2" fontId="49" fillId="0" borderId="0" xfId="6" applyNumberFormat="1" applyFont="1" applyFill="1" applyBorder="1" applyAlignment="1"/>
    <xf numFmtId="2" fontId="41" fillId="0" borderId="0" xfId="6" applyNumberFormat="1" applyFont="1" applyFill="1" applyBorder="1" applyAlignment="1">
      <alignment horizontal="center"/>
    </xf>
    <xf numFmtId="2" fontId="46" fillId="0" borderId="0" xfId="6" applyNumberFormat="1" applyFont="1" applyFill="1"/>
    <xf numFmtId="0" fontId="41" fillId="0" borderId="0" xfId="6" applyNumberFormat="1" applyFont="1" applyFill="1" applyAlignment="1"/>
    <xf numFmtId="2" fontId="44" fillId="0" borderId="1" xfId="6" applyNumberFormat="1" applyFont="1" applyFill="1" applyBorder="1" applyAlignment="1" applyProtection="1">
      <protection locked="0"/>
    </xf>
    <xf numFmtId="2" fontId="46" fillId="0" borderId="3" xfId="6" applyNumberFormat="1" applyFont="1" applyFill="1" applyBorder="1"/>
    <xf numFmtId="174" fontId="44" fillId="0" borderId="19" xfId="6" applyNumberFormat="1" applyFont="1" applyFill="1" applyBorder="1"/>
    <xf numFmtId="174" fontId="44" fillId="0" borderId="0" xfId="6" applyNumberFormat="1" applyFont="1" applyFill="1" applyBorder="1"/>
    <xf numFmtId="2" fontId="44" fillId="0" borderId="19" xfId="6" applyNumberFormat="1" applyFont="1" applyFill="1" applyBorder="1"/>
    <xf numFmtId="2" fontId="44" fillId="0" borderId="6" xfId="6" applyNumberFormat="1" applyFont="1" applyFill="1" applyBorder="1" applyAlignment="1">
      <alignment horizontal="center" vertical="center" wrapText="1"/>
    </xf>
    <xf numFmtId="2" fontId="44" fillId="0" borderId="19" xfId="6" applyNumberFormat="1" applyFont="1" applyFill="1" applyBorder="1" applyAlignment="1">
      <alignment horizontal="center"/>
    </xf>
    <xf numFmtId="2" fontId="44" fillId="0" borderId="19" xfId="6" applyNumberFormat="1" applyFont="1" applyFill="1" applyBorder="1" applyAlignment="1">
      <alignment horizontal="center" vertical="center"/>
    </xf>
    <xf numFmtId="173" fontId="46" fillId="0" borderId="1" xfId="6" applyNumberFormat="1" applyFont="1" applyFill="1" applyBorder="1"/>
    <xf numFmtId="173" fontId="46" fillId="0" borderId="21" xfId="6" applyNumberFormat="1" applyFont="1" applyFill="1" applyBorder="1"/>
    <xf numFmtId="2" fontId="44" fillId="0" borderId="7" xfId="6" applyNumberFormat="1" applyFont="1" applyFill="1" applyBorder="1" applyAlignment="1">
      <alignment horizontal="center" vertical="center"/>
    </xf>
    <xf numFmtId="173" fontId="44" fillId="0" borderId="3" xfId="6" applyNumberFormat="1" applyFont="1" applyFill="1" applyBorder="1" applyAlignment="1">
      <alignment horizontal="center" vertical="center"/>
    </xf>
    <xf numFmtId="2" fontId="44" fillId="0" borderId="17" xfId="6" applyNumberFormat="1" applyFont="1" applyFill="1" applyBorder="1" applyAlignment="1">
      <alignment horizontal="left" wrapText="1"/>
    </xf>
    <xf numFmtId="2" fontId="44" fillId="0" borderId="3" xfId="6" applyNumberFormat="1" applyFont="1" applyFill="1" applyBorder="1" applyAlignment="1">
      <alignment horizontal="right"/>
    </xf>
    <xf numFmtId="2" fontId="44" fillId="0" borderId="2" xfId="6" applyNumberFormat="1" applyFont="1" applyFill="1" applyBorder="1" applyAlignment="1">
      <alignment horizontal="right"/>
    </xf>
    <xf numFmtId="2" fontId="44" fillId="0" borderId="0" xfId="6" applyNumberFormat="1" applyFont="1" applyFill="1" applyBorder="1" applyAlignment="1" applyProtection="1">
      <protection locked="0"/>
    </xf>
    <xf numFmtId="2" fontId="44" fillId="0" borderId="4" xfId="6" applyNumberFormat="1" applyFont="1" applyFill="1" applyBorder="1" applyAlignment="1">
      <alignment horizontal="center" vertical="center" wrapText="1"/>
    </xf>
    <xf numFmtId="2" fontId="44" fillId="0" borderId="1" xfId="6" applyNumberFormat="1" applyFont="1" applyFill="1" applyBorder="1" applyAlignment="1">
      <alignment horizontal="center" vertical="center" wrapText="1"/>
    </xf>
    <xf numFmtId="2" fontId="46" fillId="0" borderId="25" xfId="6" applyNumberFormat="1" applyFont="1" applyFill="1" applyBorder="1" applyAlignment="1" applyProtection="1">
      <protection locked="0"/>
    </xf>
    <xf numFmtId="2" fontId="44" fillId="0" borderId="4" xfId="6" applyNumberFormat="1" applyFont="1" applyFill="1" applyBorder="1" applyAlignment="1">
      <alignment horizontal="center"/>
    </xf>
    <xf numFmtId="174" fontId="44" fillId="0" borderId="3" xfId="6" applyNumberFormat="1" applyFont="1" applyFill="1" applyBorder="1" applyAlignment="1">
      <alignment horizontal="center" vertical="center"/>
    </xf>
    <xf numFmtId="2" fontId="44" fillId="0" borderId="17" xfId="6" applyNumberFormat="1" applyFont="1" applyFill="1" applyBorder="1" applyAlignment="1">
      <alignment horizontal="right"/>
    </xf>
    <xf numFmtId="0" fontId="43" fillId="0" borderId="0" xfId="6" applyNumberFormat="1" applyFont="1" applyFill="1" applyBorder="1" applyAlignment="1">
      <alignment horizontal="center" vertical="center"/>
    </xf>
    <xf numFmtId="4" fontId="44" fillId="0" borderId="24" xfId="6" applyNumberFormat="1" applyFont="1" applyFill="1" applyBorder="1" applyAlignment="1">
      <alignment horizontal="center"/>
    </xf>
    <xf numFmtId="4" fontId="44" fillId="0" borderId="22" xfId="6" applyNumberFormat="1" applyFont="1" applyFill="1" applyBorder="1"/>
    <xf numFmtId="2" fontId="49" fillId="0" borderId="0" xfId="6" applyNumberFormat="1" applyFont="1" applyFill="1" applyBorder="1" applyAlignment="1">
      <alignment horizontal="center"/>
    </xf>
    <xf numFmtId="175" fontId="39" fillId="0" borderId="0" xfId="6" applyNumberFormat="1" applyFont="1" applyFill="1"/>
    <xf numFmtId="174" fontId="46" fillId="0" borderId="1" xfId="6" applyNumberFormat="1" applyFont="1" applyFill="1" applyBorder="1"/>
    <xf numFmtId="173" fontId="44" fillId="0" borderId="0" xfId="6" applyNumberFormat="1" applyFont="1" applyFill="1" applyBorder="1"/>
    <xf numFmtId="4" fontId="44" fillId="0" borderId="22" xfId="6" applyNumberFormat="1" applyFont="1" applyFill="1" applyBorder="1" applyAlignment="1">
      <alignment horizontal="center"/>
    </xf>
    <xf numFmtId="4" fontId="44" fillId="0" borderId="24" xfId="6" applyNumberFormat="1" applyFont="1" applyFill="1" applyBorder="1"/>
    <xf numFmtId="4" fontId="44" fillId="0" borderId="17" xfId="6" applyNumberFormat="1" applyFont="1" applyFill="1" applyBorder="1" applyAlignment="1">
      <alignment horizontal="center"/>
    </xf>
    <xf numFmtId="4" fontId="44" fillId="0" borderId="2" xfId="6" applyNumberFormat="1" applyFont="1" applyFill="1" applyBorder="1"/>
    <xf numFmtId="175" fontId="44" fillId="0" borderId="22" xfId="6" applyNumberFormat="1" applyFont="1" applyFill="1" applyBorder="1"/>
    <xf numFmtId="175" fontId="44" fillId="0" borderId="17" xfId="6" applyNumberFormat="1" applyFont="1" applyFill="1" applyBorder="1"/>
    <xf numFmtId="4" fontId="44" fillId="0" borderId="2" xfId="6" applyNumberFormat="1" applyFont="1" applyFill="1" applyBorder="1" applyAlignment="1">
      <alignment horizontal="center"/>
    </xf>
    <xf numFmtId="4" fontId="44" fillId="0" borderId="17" xfId="6" applyNumberFormat="1" applyFont="1" applyFill="1" applyBorder="1"/>
    <xf numFmtId="175" fontId="44" fillId="0" borderId="19" xfId="6" applyNumberFormat="1" applyFont="1" applyFill="1" applyBorder="1" applyAlignment="1">
      <alignment horizontal="left" wrapText="1"/>
    </xf>
    <xf numFmtId="175" fontId="44" fillId="0" borderId="3" xfId="6" applyNumberFormat="1" applyFont="1" applyFill="1" applyBorder="1" applyAlignment="1">
      <alignment horizontal="left" wrapText="1"/>
    </xf>
    <xf numFmtId="175" fontId="44" fillId="0" borderId="22" xfId="6" applyNumberFormat="1" applyFont="1" applyFill="1" applyBorder="1" applyAlignment="1">
      <alignment horizontal="left"/>
    </xf>
    <xf numFmtId="175" fontId="44" fillId="0" borderId="17" xfId="6" applyNumberFormat="1" applyFont="1" applyFill="1" applyBorder="1" applyAlignment="1">
      <alignment horizontal="left"/>
    </xf>
    <xf numFmtId="2" fontId="44" fillId="0" borderId="3" xfId="6" applyNumberFormat="1" applyFont="1" applyFill="1" applyBorder="1" applyAlignment="1" applyProtection="1">
      <alignment vertical="center"/>
      <protection locked="0"/>
    </xf>
    <xf numFmtId="2" fontId="44" fillId="0" borderId="0" xfId="6" applyNumberFormat="1" applyFont="1" applyFill="1" applyBorder="1" applyAlignment="1">
      <alignment vertical="center" readingOrder="1"/>
    </xf>
    <xf numFmtId="2" fontId="44" fillId="0" borderId="19" xfId="6" applyNumberFormat="1" applyFont="1" applyFill="1" applyBorder="1" applyAlignment="1" applyProtection="1">
      <alignment vertical="center"/>
      <protection locked="0"/>
    </xf>
    <xf numFmtId="173" fontId="44" fillId="0" borderId="2" xfId="6" applyNumberFormat="1" applyFont="1" applyFill="1" applyBorder="1"/>
    <xf numFmtId="173" fontId="46" fillId="0" borderId="7" xfId="6" applyNumberFormat="1" applyFont="1" applyFill="1" applyBorder="1"/>
    <xf numFmtId="2" fontId="46" fillId="0" borderId="1" xfId="6" applyNumberFormat="1" applyFont="1" applyFill="1" applyBorder="1" applyAlignment="1" applyProtection="1">
      <protection locked="0"/>
    </xf>
    <xf numFmtId="2" fontId="50" fillId="4" borderId="0" xfId="6" applyNumberFormat="1" applyFont="1" applyFill="1" applyBorder="1" applyAlignment="1">
      <alignment vertical="top" wrapText="1" readingOrder="1"/>
    </xf>
    <xf numFmtId="2" fontId="44" fillId="0" borderId="0" xfId="6" applyNumberFormat="1" applyFont="1" applyFill="1" applyBorder="1" applyAlignment="1">
      <alignment vertical="top" wrapText="1" readingOrder="1"/>
    </xf>
    <xf numFmtId="2" fontId="44" fillId="0" borderId="3" xfId="6" applyNumberFormat="1" applyFont="1" applyFill="1" applyBorder="1" applyAlignment="1">
      <alignment horizontal="right" vertical="center" wrapText="1"/>
    </xf>
    <xf numFmtId="2" fontId="44" fillId="0" borderId="17" xfId="6" applyNumberFormat="1" applyFont="1" applyFill="1" applyBorder="1" applyAlignment="1">
      <alignment horizontal="left" vertical="center" wrapText="1"/>
    </xf>
    <xf numFmtId="2" fontId="44" fillId="0" borderId="0" xfId="6" applyNumberFormat="1" applyFont="1" applyFill="1" applyBorder="1" applyAlignment="1">
      <alignment horizontal="right" vertical="center" wrapText="1"/>
    </xf>
    <xf numFmtId="2" fontId="44" fillId="0" borderId="17" xfId="6" applyNumberFormat="1" applyFont="1" applyFill="1" applyBorder="1" applyAlignment="1">
      <alignment horizontal="right" vertical="center" wrapText="1"/>
    </xf>
    <xf numFmtId="2" fontId="44" fillId="0" borderId="0" xfId="6" applyNumberFormat="1" applyFont="1" applyFill="1" applyBorder="1" applyAlignment="1">
      <alignment horizontal="right"/>
    </xf>
    <xf numFmtId="2" fontId="44" fillId="0" borderId="0" xfId="6" applyNumberFormat="1" applyFont="1" applyFill="1" applyBorder="1" applyAlignment="1">
      <alignment horizontal="center" vertical="center" wrapText="1"/>
    </xf>
    <xf numFmtId="2" fontId="44" fillId="0" borderId="2" xfId="6" applyNumberFormat="1" applyFont="1" applyFill="1" applyBorder="1" applyAlignment="1">
      <alignment horizontal="right" vertical="center" wrapText="1"/>
    </xf>
    <xf numFmtId="2" fontId="44" fillId="0" borderId="24" xfId="6" applyNumberFormat="1" applyFont="1" applyFill="1" applyBorder="1" applyAlignment="1" applyProtection="1">
      <alignment vertical="center"/>
      <protection locked="0"/>
    </xf>
    <xf numFmtId="2" fontId="46" fillId="0" borderId="6" xfId="6" applyNumberFormat="1" applyFont="1" applyFill="1" applyBorder="1" applyAlignment="1" applyProtection="1">
      <protection locked="0"/>
    </xf>
    <xf numFmtId="0" fontId="52" fillId="0" borderId="0" xfId="8" applyFont="1" applyAlignment="1">
      <alignment horizontal="center"/>
    </xf>
    <xf numFmtId="0" fontId="32" fillId="0" borderId="0" xfId="8" applyFont="1"/>
    <xf numFmtId="0" fontId="54" fillId="0" borderId="9" xfId="3" applyFont="1" applyBorder="1" applyAlignment="1">
      <alignment horizontal="center"/>
    </xf>
    <xf numFmtId="0" fontId="54" fillId="0" borderId="9" xfId="3" applyFont="1" applyBorder="1"/>
    <xf numFmtId="169" fontId="54" fillId="13" borderId="0" xfId="3" applyNumberFormat="1" applyFont="1" applyFill="1" applyAlignment="1">
      <alignment horizontal="center" vertical="center"/>
    </xf>
    <xf numFmtId="169" fontId="54" fillId="16" borderId="0" xfId="3" applyNumberFormat="1" applyFont="1" applyFill="1" applyAlignment="1">
      <alignment horizontal="center" vertical="center"/>
    </xf>
    <xf numFmtId="169" fontId="54" fillId="12" borderId="0" xfId="3" applyNumberFormat="1" applyFont="1" applyFill="1" applyAlignment="1">
      <alignment horizontal="center" vertical="center"/>
    </xf>
    <xf numFmtId="169" fontId="54" fillId="6" borderId="9" xfId="3" applyNumberFormat="1" applyFont="1" applyFill="1" applyBorder="1" applyAlignment="1">
      <alignment horizontal="center" vertical="center"/>
    </xf>
    <xf numFmtId="169" fontId="54" fillId="17" borderId="9" xfId="3" applyNumberFormat="1" applyFont="1" applyFill="1" applyBorder="1" applyAlignment="1">
      <alignment horizontal="center" vertical="center"/>
    </xf>
    <xf numFmtId="169" fontId="54" fillId="16" borderId="9" xfId="3" applyNumberFormat="1" applyFont="1" applyFill="1" applyBorder="1" applyAlignment="1">
      <alignment horizontal="center" vertical="center"/>
    </xf>
    <xf numFmtId="169" fontId="54" fillId="18" borderId="9" xfId="3" applyNumberFormat="1" applyFont="1" applyFill="1" applyBorder="1" applyAlignment="1">
      <alignment horizontal="center" vertical="center"/>
    </xf>
    <xf numFmtId="169" fontId="54" fillId="19" borderId="9" xfId="3" applyNumberFormat="1" applyFont="1" applyFill="1" applyBorder="1" applyAlignment="1">
      <alignment horizontal="center" vertical="center"/>
    </xf>
    <xf numFmtId="169" fontId="54" fillId="0" borderId="9" xfId="3" applyNumberFormat="1" applyFont="1" applyBorder="1" applyAlignment="1">
      <alignment horizontal="center" vertical="center"/>
    </xf>
    <xf numFmtId="173" fontId="54" fillId="0" borderId="9" xfId="3" applyNumberFormat="1" applyFont="1" applyBorder="1" applyAlignment="1">
      <alignment horizontal="center"/>
    </xf>
    <xf numFmtId="0" fontId="32" fillId="0" borderId="9" xfId="3" applyFont="1" applyBorder="1" applyAlignment="1">
      <alignment horizontal="center"/>
    </xf>
    <xf numFmtId="0" fontId="32" fillId="0" borderId="9" xfId="8" applyFont="1" applyBorder="1" applyAlignment="1">
      <alignment vertical="center"/>
    </xf>
    <xf numFmtId="169" fontId="32" fillId="0" borderId="9" xfId="3" applyNumberFormat="1" applyFont="1" applyBorder="1" applyAlignment="1">
      <alignment vertical="center"/>
    </xf>
    <xf numFmtId="0" fontId="32" fillId="0" borderId="0" xfId="8" applyFont="1" applyAlignment="1">
      <alignment vertical="center"/>
    </xf>
    <xf numFmtId="0" fontId="32" fillId="0" borderId="14" xfId="3" applyFont="1" applyBorder="1" applyAlignment="1">
      <alignment horizontal="center"/>
    </xf>
    <xf numFmtId="0" fontId="54" fillId="0" borderId="0" xfId="3" applyFont="1" applyBorder="1"/>
    <xf numFmtId="0" fontId="52" fillId="0" borderId="26" xfId="8" applyFont="1" applyBorder="1" applyAlignment="1"/>
    <xf numFmtId="0" fontId="52" fillId="0" borderId="27" xfId="8" applyFont="1" applyBorder="1" applyAlignment="1"/>
    <xf numFmtId="169" fontId="55" fillId="16" borderId="0" xfId="3" applyNumberFormat="1" applyFont="1" applyFill="1" applyAlignment="1">
      <alignment horizontal="center" vertical="center"/>
    </xf>
    <xf numFmtId="169" fontId="54" fillId="0" borderId="0" xfId="3" applyNumberFormat="1" applyFont="1" applyBorder="1"/>
    <xf numFmtId="0" fontId="55" fillId="0" borderId="9" xfId="3" applyFont="1" applyBorder="1"/>
    <xf numFmtId="169" fontId="55" fillId="12" borderId="0" xfId="3" applyNumberFormat="1" applyFont="1" applyFill="1" applyAlignment="1">
      <alignment horizontal="center" vertical="center"/>
    </xf>
    <xf numFmtId="0" fontId="55" fillId="0" borderId="9" xfId="3" applyFont="1" applyBorder="1" applyAlignment="1">
      <alignment horizontal="center"/>
    </xf>
    <xf numFmtId="169" fontId="55" fillId="0" borderId="9" xfId="3" applyNumberFormat="1" applyFont="1" applyBorder="1" applyAlignment="1">
      <alignment horizontal="center" vertical="center"/>
    </xf>
    <xf numFmtId="173" fontId="55" fillId="0" borderId="9" xfId="3" applyNumberFormat="1" applyFont="1" applyBorder="1" applyAlignment="1">
      <alignment horizontal="center"/>
    </xf>
    <xf numFmtId="2" fontId="46" fillId="0" borderId="0" xfId="6" applyNumberFormat="1" applyFont="1" applyFill="1" applyAlignment="1">
      <alignment horizontal="left"/>
    </xf>
    <xf numFmtId="49" fontId="45" fillId="0" borderId="0" xfId="6" applyNumberFormat="1" applyFont="1" applyFill="1" applyBorder="1" applyAlignment="1">
      <alignment horizontal="left"/>
    </xf>
    <xf numFmtId="4" fontId="56" fillId="0" borderId="3" xfId="2" applyNumberFormat="1" applyFont="1" applyBorder="1" applyAlignment="1">
      <alignment horizontal="right"/>
    </xf>
    <xf numFmtId="0" fontId="57" fillId="0" borderId="3" xfId="2" applyFont="1" applyBorder="1" applyAlignment="1" applyProtection="1">
      <alignment horizontal="center"/>
      <protection locked="0"/>
    </xf>
    <xf numFmtId="4" fontId="57" fillId="0" borderId="3" xfId="2" applyNumberFormat="1" applyFont="1" applyBorder="1" applyAlignment="1" applyProtection="1">
      <alignment horizontal="right"/>
      <protection locked="0"/>
    </xf>
    <xf numFmtId="4" fontId="57" fillId="0" borderId="3" xfId="2" applyNumberFormat="1" applyFont="1" applyBorder="1" applyAlignment="1">
      <alignment horizontal="right"/>
    </xf>
    <xf numFmtId="0" fontId="59" fillId="20" borderId="19" xfId="0" applyFont="1" applyFill="1" applyBorder="1" applyAlignment="1">
      <alignment horizontal="center" vertical="center"/>
    </xf>
    <xf numFmtId="0" fontId="60" fillId="20" borderId="22" xfId="0" applyFont="1" applyFill="1" applyBorder="1" applyAlignment="1">
      <alignment horizontal="center" vertical="center"/>
    </xf>
    <xf numFmtId="0" fontId="60" fillId="20" borderId="22" xfId="0" applyFont="1" applyFill="1" applyBorder="1" applyAlignment="1">
      <alignment horizontal="center" vertical="center" wrapText="1"/>
    </xf>
    <xf numFmtId="0" fontId="60" fillId="20" borderId="1" xfId="0" applyFont="1" applyFill="1" applyBorder="1" applyAlignment="1">
      <alignment horizontal="center" vertical="center" wrapText="1"/>
    </xf>
    <xf numFmtId="176" fontId="61" fillId="20" borderId="1" xfId="0" applyNumberFormat="1" applyFont="1" applyFill="1" applyBorder="1" applyAlignment="1">
      <alignment horizontal="left"/>
    </xf>
    <xf numFmtId="176" fontId="61" fillId="20" borderId="1" xfId="0" applyNumberFormat="1" applyFont="1" applyFill="1" applyBorder="1" applyAlignment="1">
      <alignment horizontal="center"/>
    </xf>
    <xf numFmtId="4" fontId="61" fillId="20" borderId="1" xfId="0" applyNumberFormat="1" applyFont="1" applyFill="1" applyBorder="1"/>
    <xf numFmtId="0" fontId="61" fillId="20" borderId="1" xfId="0" applyFont="1" applyFill="1" applyBorder="1" applyAlignment="1">
      <alignment horizontal="center"/>
    </xf>
    <xf numFmtId="0" fontId="61" fillId="20" borderId="1" xfId="0" applyFont="1" applyFill="1" applyBorder="1" applyAlignment="1">
      <alignment horizontal="left"/>
    </xf>
    <xf numFmtId="0" fontId="61" fillId="20" borderId="7" xfId="0" applyFont="1" applyFill="1" applyBorder="1" applyAlignment="1">
      <alignment horizontal="left"/>
    </xf>
    <xf numFmtId="2" fontId="62" fillId="20" borderId="1" xfId="0" applyNumberFormat="1" applyFont="1" applyFill="1" applyBorder="1"/>
    <xf numFmtId="0" fontId="62" fillId="20" borderId="1" xfId="0" applyFont="1" applyFill="1" applyBorder="1"/>
    <xf numFmtId="0" fontId="61" fillId="20" borderId="7" xfId="0" applyFont="1" applyFill="1" applyBorder="1" applyAlignment="1">
      <alignment horizontal="center"/>
    </xf>
    <xf numFmtId="4" fontId="61" fillId="20" borderId="7" xfId="0" applyNumberFormat="1" applyFont="1" applyFill="1" applyBorder="1"/>
    <xf numFmtId="0" fontId="61" fillId="20" borderId="0" xfId="0" applyFont="1" applyFill="1" applyAlignment="1">
      <alignment horizontal="left"/>
    </xf>
    <xf numFmtId="0" fontId="61" fillId="20" borderId="0" xfId="0" applyFont="1" applyFill="1" applyAlignment="1">
      <alignment horizontal="center"/>
    </xf>
    <xf numFmtId="4" fontId="61" fillId="20" borderId="0" xfId="0" applyNumberFormat="1" applyFont="1" applyFill="1"/>
    <xf numFmtId="2" fontId="61" fillId="20" borderId="1" xfId="0" applyNumberFormat="1" applyFont="1" applyFill="1" applyBorder="1" applyAlignment="1">
      <alignment horizontal="center"/>
    </xf>
    <xf numFmtId="0" fontId="3" fillId="20" borderId="1" xfId="0" applyFont="1" applyFill="1" applyBorder="1"/>
    <xf numFmtId="0" fontId="61" fillId="20" borderId="1" xfId="9" applyFont="1" applyFill="1" applyBorder="1" applyAlignment="1">
      <alignment horizontal="center"/>
    </xf>
    <xf numFmtId="0" fontId="64" fillId="20" borderId="1" xfId="9" applyFont="1" applyFill="1" applyBorder="1" applyAlignment="1">
      <alignment horizontal="center"/>
    </xf>
    <xf numFmtId="0" fontId="62" fillId="20" borderId="30" xfId="0" applyFont="1" applyFill="1" applyBorder="1"/>
    <xf numFmtId="4" fontId="65" fillId="20" borderId="1" xfId="0" applyNumberFormat="1" applyFont="1" applyFill="1" applyBorder="1"/>
    <xf numFmtId="2" fontId="65" fillId="20" borderId="1" xfId="0" applyNumberFormat="1" applyFont="1" applyFill="1" applyBorder="1" applyAlignment="1">
      <alignment horizontal="center"/>
    </xf>
    <xf numFmtId="0" fontId="66" fillId="0" borderId="9" xfId="3" applyFont="1" applyBorder="1" applyAlignment="1">
      <alignment horizontal="center" vertical="center"/>
    </xf>
    <xf numFmtId="0" fontId="66" fillId="0" borderId="9" xfId="0" applyFont="1" applyBorder="1" applyAlignment="1">
      <alignment vertical="center" wrapText="1"/>
    </xf>
    <xf numFmtId="0" fontId="66" fillId="0" borderId="9" xfId="0" applyFont="1" applyBorder="1" applyAlignment="1">
      <alignment horizontal="center" vertical="center"/>
    </xf>
    <xf numFmtId="169" fontId="66" fillId="0" borderId="9" xfId="3" applyNumberFormat="1" applyFont="1" applyBorder="1" applyAlignment="1">
      <alignment vertical="center"/>
    </xf>
    <xf numFmtId="4" fontId="56" fillId="0" borderId="3" xfId="2" applyNumberFormat="1" applyFont="1" applyBorder="1" applyAlignment="1" applyProtection="1">
      <alignment horizontal="center"/>
      <protection locked="0"/>
    </xf>
    <xf numFmtId="4" fontId="56" fillId="0" borderId="3" xfId="2" applyNumberFormat="1" applyFont="1" applyBorder="1"/>
    <xf numFmtId="0" fontId="57" fillId="0" borderId="22" xfId="2" applyFont="1" applyBorder="1" applyAlignment="1" applyProtection="1">
      <alignment horizontal="left"/>
      <protection locked="0"/>
    </xf>
    <xf numFmtId="0" fontId="57" fillId="0" borderId="17" xfId="2" applyFont="1" applyBorder="1" applyAlignment="1" applyProtection="1">
      <alignment horizontal="left"/>
      <protection locked="0"/>
    </xf>
    <xf numFmtId="0" fontId="57" fillId="0" borderId="17" xfId="2" applyFont="1" applyBorder="1" applyAlignment="1" applyProtection="1">
      <protection locked="0"/>
    </xf>
    <xf numFmtId="2" fontId="44" fillId="0" borderId="23" xfId="6" applyNumberFormat="1" applyFont="1" applyFill="1" applyBorder="1" applyAlignment="1"/>
    <xf numFmtId="2" fontId="44" fillId="0" borderId="0" xfId="6" applyNumberFormat="1" applyFont="1" applyFill="1" applyBorder="1" applyAlignment="1"/>
    <xf numFmtId="0" fontId="67" fillId="0" borderId="3" xfId="2" applyFont="1" applyBorder="1" applyAlignment="1" applyProtection="1">
      <protection locked="0"/>
    </xf>
    <xf numFmtId="4" fontId="67" fillId="0" borderId="3" xfId="2" applyNumberFormat="1" applyFont="1" applyBorder="1" applyAlignment="1" applyProtection="1">
      <protection locked="0"/>
    </xf>
    <xf numFmtId="4" fontId="67" fillId="0" borderId="3" xfId="2" applyNumberFormat="1" applyFont="1" applyBorder="1" applyAlignment="1"/>
    <xf numFmtId="169" fontId="68" fillId="0" borderId="1" xfId="3" applyNumberFormat="1" applyFont="1" applyBorder="1" applyAlignment="1">
      <alignment vertical="center"/>
    </xf>
    <xf numFmtId="171" fontId="69" fillId="0" borderId="3" xfId="4" applyNumberFormat="1" applyFont="1" applyFill="1" applyBorder="1" applyAlignment="1" applyProtection="1">
      <alignment horizontal="right" vertical="center"/>
    </xf>
    <xf numFmtId="0" fontId="65" fillId="20" borderId="1" xfId="0" applyFont="1" applyFill="1" applyBorder="1" applyAlignment="1">
      <alignment horizontal="left"/>
    </xf>
    <xf numFmtId="0" fontId="65" fillId="20" borderId="1" xfId="0" applyFont="1" applyFill="1" applyBorder="1" applyAlignment="1">
      <alignment horizontal="center"/>
    </xf>
    <xf numFmtId="0" fontId="57" fillId="0" borderId="17" xfId="2" applyFont="1" applyBorder="1" applyProtection="1">
      <protection locked="0"/>
    </xf>
    <xf numFmtId="2" fontId="70" fillId="0" borderId="17" xfId="6" applyNumberFormat="1" applyFont="1" applyFill="1" applyBorder="1" applyAlignment="1">
      <alignment horizontal="left" vertical="center"/>
    </xf>
    <xf numFmtId="4" fontId="71" fillId="0" borderId="3" xfId="2" applyNumberFormat="1" applyFont="1" applyBorder="1" applyAlignment="1"/>
    <xf numFmtId="0" fontId="72" fillId="0" borderId="3" xfId="2" applyFont="1" applyBorder="1" applyAlignment="1" applyProtection="1">
      <protection locked="0"/>
    </xf>
    <xf numFmtId="4" fontId="72" fillId="0" borderId="3" xfId="2" applyNumberFormat="1" applyFont="1" applyBorder="1" applyAlignment="1"/>
    <xf numFmtId="4" fontId="72" fillId="0" borderId="3" xfId="2" applyNumberFormat="1" applyFont="1" applyBorder="1" applyAlignment="1" applyProtection="1">
      <protection locked="0"/>
    </xf>
    <xf numFmtId="4" fontId="73" fillId="0" borderId="3" xfId="2" applyNumberFormat="1" applyFont="1" applyBorder="1" applyAlignment="1"/>
    <xf numFmtId="0" fontId="74" fillId="0" borderId="17" xfId="2" applyFont="1" applyBorder="1" applyAlignment="1" applyProtection="1">
      <protection locked="0"/>
    </xf>
    <xf numFmtId="2" fontId="74" fillId="0" borderId="23" xfId="6" applyNumberFormat="1" applyFont="1" applyFill="1" applyBorder="1" applyAlignment="1"/>
    <xf numFmtId="0" fontId="74" fillId="0" borderId="3" xfId="2" applyFont="1" applyBorder="1" applyAlignment="1" applyProtection="1">
      <protection locked="0"/>
    </xf>
    <xf numFmtId="173" fontId="74" fillId="4" borderId="10" xfId="3" applyNumberFormat="1" applyFont="1" applyFill="1" applyBorder="1" applyAlignment="1">
      <alignment horizontal="center" vertical="center"/>
    </xf>
    <xf numFmtId="4" fontId="74" fillId="0" borderId="3" xfId="2" applyNumberFormat="1" applyFont="1" applyBorder="1" applyAlignment="1"/>
    <xf numFmtId="2" fontId="74" fillId="0" borderId="0" xfId="6" applyNumberFormat="1" applyFont="1" applyFill="1" applyBorder="1" applyAlignment="1"/>
    <xf numFmtId="173" fontId="74" fillId="4" borderId="31" xfId="3" applyNumberFormat="1" applyFont="1" applyFill="1" applyBorder="1" applyAlignment="1">
      <alignment horizontal="center" vertical="center"/>
    </xf>
    <xf numFmtId="173" fontId="74" fillId="4" borderId="9" xfId="3" applyNumberFormat="1" applyFont="1" applyFill="1" applyBorder="1" applyAlignment="1">
      <alignment horizontal="center" vertical="center"/>
    </xf>
    <xf numFmtId="4" fontId="74" fillId="0" borderId="3" xfId="2" applyNumberFormat="1" applyFont="1" applyBorder="1" applyAlignment="1" applyProtection="1">
      <protection locked="0"/>
    </xf>
    <xf numFmtId="0" fontId="74" fillId="0" borderId="3" xfId="2" applyFont="1" applyBorder="1" applyAlignment="1" applyProtection="1">
      <alignment horizontal="center"/>
      <protection locked="0"/>
    </xf>
    <xf numFmtId="4" fontId="74" fillId="0" borderId="3" xfId="10" applyNumberFormat="1" applyFont="1" applyBorder="1" applyAlignment="1" applyProtection="1">
      <alignment horizontal="center"/>
      <protection locked="0"/>
    </xf>
    <xf numFmtId="43" fontId="39" fillId="0" borderId="0" xfId="6" applyFont="1" applyFill="1" applyBorder="1" applyAlignment="1"/>
    <xf numFmtId="2" fontId="49" fillId="0" borderId="0" xfId="6" applyNumberFormat="1" applyFont="1" applyFill="1" applyBorder="1" applyAlignment="1">
      <alignment horizontal="center"/>
    </xf>
    <xf numFmtId="0" fontId="75" fillId="0" borderId="9" xfId="3" applyFont="1" applyBorder="1"/>
    <xf numFmtId="43" fontId="39" fillId="0" borderId="0" xfId="6" applyFont="1" applyFill="1" applyAlignment="1">
      <alignment horizontal="right"/>
    </xf>
    <xf numFmtId="43" fontId="39" fillId="0" borderId="0" xfId="6" applyFont="1" applyFill="1" applyAlignment="1">
      <alignment horizontal="center"/>
    </xf>
    <xf numFmtId="43" fontId="39" fillId="0" borderId="0" xfId="6" applyFont="1" applyFill="1" applyBorder="1" applyAlignment="1">
      <alignment horizontal="right"/>
    </xf>
    <xf numFmtId="43" fontId="39" fillId="0" borderId="0" xfId="6" applyFont="1" applyFill="1" applyBorder="1" applyAlignment="1">
      <alignment horizontal="center"/>
    </xf>
    <xf numFmtId="2" fontId="44" fillId="0" borderId="0" xfId="6" applyNumberFormat="1" applyFont="1" applyFill="1" applyBorder="1" applyAlignment="1">
      <alignment vertical="center" wrapText="1" readingOrder="1"/>
    </xf>
    <xf numFmtId="2" fontId="77" fillId="0" borderId="3" xfId="6" applyNumberFormat="1" applyFont="1" applyFill="1" applyBorder="1" applyAlignment="1">
      <alignment horizontal="left" wrapText="1"/>
    </xf>
    <xf numFmtId="2" fontId="44" fillId="0" borderId="19" xfId="6" applyNumberFormat="1" applyFont="1" applyFill="1" applyBorder="1" applyAlignment="1">
      <alignment horizontal="left" wrapText="1"/>
    </xf>
    <xf numFmtId="2" fontId="44" fillId="0" borderId="22" xfId="6" applyNumberFormat="1" applyFont="1" applyFill="1" applyBorder="1" applyAlignment="1">
      <alignment horizontal="right"/>
    </xf>
    <xf numFmtId="175" fontId="44" fillId="0" borderId="17" xfId="6" applyNumberFormat="1" applyFont="1" applyFill="1" applyBorder="1" applyAlignment="1">
      <alignment horizontal="left" wrapText="1"/>
    </xf>
    <xf numFmtId="4" fontId="44" fillId="0" borderId="0" xfId="6" applyNumberFormat="1" applyFont="1" applyFill="1" applyBorder="1" applyAlignment="1">
      <alignment horizontal="center"/>
    </xf>
    <xf numFmtId="173" fontId="44" fillId="0" borderId="17" xfId="6" applyNumberFormat="1" applyFont="1" applyFill="1" applyBorder="1"/>
    <xf numFmtId="2" fontId="44" fillId="0" borderId="24" xfId="6" applyNumberFormat="1" applyFont="1" applyFill="1" applyBorder="1" applyAlignment="1">
      <alignment horizontal="center" vertical="center" wrapText="1"/>
    </xf>
    <xf numFmtId="4" fontId="67" fillId="0" borderId="3" xfId="2" applyNumberFormat="1" applyFont="1" applyBorder="1" applyAlignment="1" applyProtection="1">
      <alignment horizontal="center"/>
      <protection locked="0"/>
    </xf>
    <xf numFmtId="4" fontId="67" fillId="0" borderId="3" xfId="2" applyNumberFormat="1" applyFont="1" applyBorder="1"/>
    <xf numFmtId="4" fontId="67" fillId="0" borderId="3" xfId="2" applyNumberFormat="1" applyFont="1" applyBorder="1" applyAlignment="1">
      <alignment horizontal="right"/>
    </xf>
    <xf numFmtId="2" fontId="44" fillId="0" borderId="19" xfId="6" applyNumberFormat="1" applyFont="1" applyFill="1" applyBorder="1" applyAlignment="1">
      <alignment vertical="center"/>
    </xf>
    <xf numFmtId="4" fontId="44" fillId="0" borderId="24" xfId="6" applyNumberFormat="1" applyFont="1" applyFill="1" applyBorder="1" applyAlignment="1">
      <alignment vertical="center"/>
    </xf>
    <xf numFmtId="2" fontId="44" fillId="0" borderId="23" xfId="6" applyNumberFormat="1" applyFont="1" applyFill="1" applyBorder="1" applyAlignment="1">
      <alignment wrapText="1"/>
    </xf>
    <xf numFmtId="4" fontId="44" fillId="0" borderId="22" xfId="6" applyNumberFormat="1" applyFont="1" applyFill="1" applyBorder="1" applyAlignment="1">
      <alignment horizontal="center" vertical="center"/>
    </xf>
    <xf numFmtId="175" fontId="44" fillId="0" borderId="17" xfId="6" applyNumberFormat="1" applyFont="1" applyFill="1" applyBorder="1" applyAlignment="1"/>
    <xf numFmtId="0" fontId="4" fillId="20" borderId="19" xfId="0" applyFont="1" applyFill="1" applyBorder="1" applyAlignment="1">
      <alignment horizontal="left" vertical="center"/>
    </xf>
    <xf numFmtId="0" fontId="4" fillId="20" borderId="22" xfId="0" applyFont="1" applyFill="1" applyBorder="1" applyAlignment="1">
      <alignment horizontal="left" vertical="center"/>
    </xf>
    <xf numFmtId="0" fontId="67" fillId="0" borderId="3" xfId="2" applyFont="1" applyBorder="1" applyAlignment="1" applyProtection="1">
      <alignment horizontal="center"/>
      <protection locked="0"/>
    </xf>
    <xf numFmtId="0" fontId="57" fillId="0" borderId="17" xfId="2" applyFont="1" applyFill="1" applyBorder="1" applyAlignment="1" applyProtection="1">
      <alignment wrapText="1"/>
      <protection locked="0"/>
    </xf>
    <xf numFmtId="0" fontId="57" fillId="0" borderId="2" xfId="2" applyFont="1" applyFill="1" applyBorder="1" applyAlignment="1" applyProtection="1">
      <alignment wrapText="1"/>
      <protection locked="0"/>
    </xf>
    <xf numFmtId="0" fontId="67" fillId="0" borderId="3" xfId="2" applyFont="1" applyFill="1" applyBorder="1" applyAlignment="1" applyProtection="1">
      <alignment horizontal="center" vertical="center"/>
      <protection locked="0"/>
    </xf>
    <xf numFmtId="4" fontId="67" fillId="0" borderId="3" xfId="2" applyNumberFormat="1" applyFont="1" applyFill="1" applyBorder="1" applyAlignment="1" applyProtection="1">
      <alignment horizontal="center"/>
      <protection locked="0"/>
    </xf>
    <xf numFmtId="4" fontId="67" fillId="0" borderId="3" xfId="2" applyNumberFormat="1" applyFont="1" applyFill="1" applyBorder="1" applyAlignment="1">
      <alignment horizontal="center"/>
    </xf>
    <xf numFmtId="4" fontId="67" fillId="0" borderId="3" xfId="2" applyNumberFormat="1" applyFont="1" applyBorder="1" applyAlignment="1">
      <alignment horizontal="center"/>
    </xf>
    <xf numFmtId="175" fontId="44" fillId="0" borderId="17" xfId="6" applyNumberFormat="1" applyFont="1" applyFill="1" applyBorder="1" applyAlignment="1">
      <alignment wrapText="1"/>
    </xf>
    <xf numFmtId="175" fontId="44" fillId="0" borderId="2" xfId="6" applyNumberFormat="1" applyFont="1" applyFill="1" applyBorder="1" applyAlignment="1">
      <alignment wrapText="1"/>
    </xf>
    <xf numFmtId="2" fontId="44" fillId="0" borderId="22" xfId="6" applyNumberFormat="1" applyFont="1" applyFill="1" applyBorder="1" applyAlignment="1">
      <alignment horizontal="center" vertical="center"/>
    </xf>
    <xf numFmtId="2" fontId="44" fillId="0" borderId="24" xfId="6" applyNumberFormat="1" applyFont="1" applyFill="1" applyBorder="1" applyAlignment="1">
      <alignment vertical="center"/>
    </xf>
    <xf numFmtId="2" fontId="44" fillId="0" borderId="17" xfId="6" applyNumberFormat="1" applyFont="1" applyFill="1" applyBorder="1" applyAlignment="1">
      <alignment horizontal="left" wrapText="1"/>
    </xf>
    <xf numFmtId="2" fontId="44" fillId="0" borderId="19" xfId="6" applyNumberFormat="1" applyFont="1" applyFill="1" applyBorder="1" applyAlignment="1">
      <alignment horizontal="center" vertical="center"/>
    </xf>
    <xf numFmtId="2" fontId="44" fillId="0" borderId="3" xfId="6" applyNumberFormat="1" applyFont="1" applyFill="1" applyBorder="1" applyAlignment="1">
      <alignment horizontal="center" vertical="center"/>
    </xf>
    <xf numFmtId="3" fontId="43" fillId="0" borderId="0" xfId="6" applyNumberFormat="1" applyFont="1" applyFill="1" applyBorder="1" applyAlignment="1">
      <alignment horizontal="center" vertical="center"/>
    </xf>
    <xf numFmtId="2" fontId="44" fillId="0" borderId="17" xfId="6" applyNumberFormat="1" applyFont="1" applyFill="1" applyBorder="1" applyAlignment="1">
      <alignment horizontal="left" wrapText="1"/>
    </xf>
    <xf numFmtId="2" fontId="44" fillId="0" borderId="3" xfId="6" applyNumberFormat="1" applyFont="1" applyFill="1" applyBorder="1" applyAlignment="1">
      <alignment horizontal="center" vertical="center"/>
    </xf>
    <xf numFmtId="2" fontId="49" fillId="0" borderId="0" xfId="6" applyNumberFormat="1" applyFont="1" applyFill="1" applyBorder="1" applyAlignment="1">
      <alignment horizontal="center"/>
    </xf>
    <xf numFmtId="2" fontId="44" fillId="0" borderId="17" xfId="6" applyNumberFormat="1" applyFont="1" applyFill="1" applyBorder="1" applyAlignment="1">
      <alignment horizontal="left" wrapText="1"/>
    </xf>
    <xf numFmtId="2" fontId="44" fillId="0" borderId="19" xfId="6" applyNumberFormat="1" applyFont="1" applyFill="1" applyBorder="1" applyAlignment="1">
      <alignment horizontal="center" vertical="center"/>
    </xf>
    <xf numFmtId="2" fontId="44" fillId="0" borderId="3" xfId="6" applyNumberFormat="1" applyFont="1" applyFill="1" applyBorder="1" applyAlignment="1">
      <alignment horizontal="center" vertical="center"/>
    </xf>
    <xf numFmtId="2" fontId="44" fillId="0" borderId="3" xfId="6" applyNumberFormat="1" applyFont="1" applyFill="1" applyBorder="1" applyAlignment="1" applyProtection="1">
      <alignment horizontal="center" vertical="center"/>
      <protection locked="0"/>
    </xf>
    <xf numFmtId="0" fontId="65" fillId="20" borderId="7" xfId="0" applyFont="1" applyFill="1" applyBorder="1" applyAlignment="1">
      <alignment horizontal="left"/>
    </xf>
    <xf numFmtId="0" fontId="65" fillId="20" borderId="7" xfId="0" applyFont="1" applyFill="1" applyBorder="1" applyAlignment="1">
      <alignment horizontal="center"/>
    </xf>
    <xf numFmtId="4" fontId="65" fillId="20" borderId="7" xfId="0" applyNumberFormat="1" applyFont="1" applyFill="1" applyBorder="1"/>
    <xf numFmtId="1" fontId="39" fillId="0" borderId="0" xfId="6" applyNumberFormat="1" applyFont="1" applyFill="1"/>
    <xf numFmtId="2" fontId="74" fillId="0" borderId="2" xfId="6" applyNumberFormat="1" applyFont="1" applyFill="1" applyBorder="1" applyAlignment="1" applyProtection="1">
      <protection locked="0"/>
    </xf>
    <xf numFmtId="0" fontId="74" fillId="0" borderId="3" xfId="2" applyFont="1" applyBorder="1" applyAlignment="1" applyProtection="1">
      <alignment horizontal="center" vertical="center"/>
      <protection locked="0"/>
    </xf>
    <xf numFmtId="173" fontId="44" fillId="0" borderId="1" xfId="6" applyNumberFormat="1" applyFont="1" applyFill="1" applyBorder="1" applyAlignment="1">
      <alignment horizontal="center" vertical="center"/>
    </xf>
    <xf numFmtId="2" fontId="74" fillId="0" borderId="17" xfId="6" applyNumberFormat="1" applyFont="1" applyFill="1" applyBorder="1" applyAlignment="1">
      <alignment horizontal="left"/>
    </xf>
    <xf numFmtId="2" fontId="41" fillId="0" borderId="0" xfId="6" applyNumberFormat="1" applyFont="1" applyFill="1" applyAlignment="1">
      <alignment horizontal="center"/>
    </xf>
    <xf numFmtId="0" fontId="5" fillId="11" borderId="4" xfId="0" applyFont="1" applyFill="1" applyBorder="1" applyAlignment="1">
      <alignment horizontal="left" vertical="center" indent="1"/>
    </xf>
    <xf numFmtId="0" fontId="68" fillId="0" borderId="1" xfId="0" applyFont="1" applyBorder="1" applyAlignment="1">
      <alignment vertical="center" wrapText="1"/>
    </xf>
    <xf numFmtId="0" fontId="68" fillId="0" borderId="1" xfId="0" applyFont="1" applyBorder="1" applyAlignment="1">
      <alignment horizontal="center" vertical="center"/>
    </xf>
    <xf numFmtId="0" fontId="68" fillId="0" borderId="1" xfId="3" applyFont="1" applyBorder="1" applyAlignment="1">
      <alignment horizontal="center" vertical="center"/>
    </xf>
    <xf numFmtId="175" fontId="44" fillId="0" borderId="3" xfId="6" applyNumberFormat="1" applyFont="1" applyFill="1" applyBorder="1" applyAlignment="1">
      <alignment horizontal="left" vertical="center" wrapText="1"/>
    </xf>
    <xf numFmtId="2" fontId="44" fillId="0" borderId="4" xfId="6" applyNumberFormat="1" applyFont="1" applyFill="1" applyBorder="1" applyAlignment="1">
      <alignment horizontal="center" vertical="center"/>
    </xf>
    <xf numFmtId="0" fontId="57" fillId="0" borderId="17" xfId="2" applyFont="1" applyBorder="1" applyAlignment="1" applyProtection="1">
      <alignment wrapText="1"/>
      <protection locked="0"/>
    </xf>
    <xf numFmtId="0" fontId="57" fillId="0" borderId="2" xfId="2" applyFont="1" applyBorder="1" applyAlignment="1" applyProtection="1">
      <alignment wrapText="1"/>
      <protection locked="0"/>
    </xf>
    <xf numFmtId="0" fontId="67" fillId="0" borderId="3" xfId="2" applyFont="1" applyBorder="1" applyAlignment="1" applyProtection="1">
      <alignment horizontal="center" vertical="center"/>
      <protection locked="0"/>
    </xf>
    <xf numFmtId="4" fontId="67" fillId="0" borderId="3" xfId="2" applyNumberFormat="1" applyFont="1" applyBorder="1" applyAlignment="1" applyProtection="1">
      <alignment vertical="center"/>
      <protection locked="0"/>
    </xf>
    <xf numFmtId="4" fontId="67" fillId="0" borderId="3" xfId="2" applyNumberFormat="1" applyFont="1" applyBorder="1" applyAlignment="1">
      <alignment vertical="center"/>
    </xf>
    <xf numFmtId="0" fontId="57" fillId="0" borderId="2" xfId="2" applyFont="1" applyBorder="1" applyAlignment="1" applyProtection="1">
      <protection locked="0"/>
    </xf>
    <xf numFmtId="4" fontId="44" fillId="0" borderId="3" xfId="6" applyNumberFormat="1" applyFont="1" applyFill="1" applyBorder="1"/>
    <xf numFmtId="2" fontId="44" fillId="0" borderId="17" xfId="6" applyNumberFormat="1" applyFont="1" applyFill="1" applyBorder="1" applyAlignment="1">
      <alignment horizontal="center" vertical="center"/>
    </xf>
    <xf numFmtId="2" fontId="44" fillId="0" borderId="2" xfId="6" applyNumberFormat="1" applyFont="1" applyFill="1" applyBorder="1" applyAlignment="1">
      <alignment horizontal="center" vertical="center"/>
    </xf>
    <xf numFmtId="2" fontId="74" fillId="0" borderId="22" xfId="6" applyNumberFormat="1" applyFont="1" applyFill="1" applyBorder="1" applyAlignment="1">
      <alignment horizontal="left" wrapText="1"/>
    </xf>
    <xf numFmtId="2" fontId="74" fillId="0" borderId="23" xfId="6" applyNumberFormat="1" applyFont="1" applyFill="1" applyBorder="1"/>
    <xf numFmtId="4" fontId="74" fillId="0" borderId="22" xfId="6" applyNumberFormat="1" applyFont="1" applyFill="1" applyBorder="1" applyAlignment="1">
      <alignment horizontal="center" vertical="center"/>
    </xf>
    <xf numFmtId="2" fontId="74" fillId="0" borderId="19" xfId="6" applyNumberFormat="1" applyFont="1" applyFill="1" applyBorder="1" applyAlignment="1">
      <alignment horizontal="center" vertical="center"/>
    </xf>
    <xf numFmtId="4" fontId="74" fillId="0" borderId="24" xfId="6" applyNumberFormat="1" applyFont="1" applyFill="1" applyBorder="1" applyAlignment="1">
      <alignment horizontal="center" vertical="center"/>
    </xf>
    <xf numFmtId="2" fontId="74" fillId="0" borderId="24" xfId="6" applyNumberFormat="1" applyFont="1" applyFill="1" applyBorder="1" applyAlignment="1" applyProtection="1">
      <alignment horizontal="center" vertical="center"/>
      <protection locked="0"/>
    </xf>
    <xf numFmtId="0" fontId="74" fillId="0" borderId="17" xfId="2" applyFont="1" applyFill="1" applyBorder="1" applyAlignment="1" applyProtection="1">
      <alignment wrapText="1"/>
      <protection locked="0"/>
    </xf>
    <xf numFmtId="0" fontId="74" fillId="0" borderId="2" xfId="2" applyFont="1" applyFill="1" applyBorder="1" applyAlignment="1" applyProtection="1">
      <alignment wrapText="1"/>
      <protection locked="0"/>
    </xf>
    <xf numFmtId="0" fontId="74" fillId="0" borderId="3" xfId="2" applyFont="1" applyFill="1" applyBorder="1" applyAlignment="1" applyProtection="1">
      <alignment horizontal="center" vertical="center"/>
      <protection locked="0"/>
    </xf>
    <xf numFmtId="4" fontId="74" fillId="0" borderId="3" xfId="2" applyNumberFormat="1" applyFont="1" applyFill="1" applyBorder="1" applyAlignment="1" applyProtection="1">
      <alignment horizontal="center" vertical="center"/>
      <protection locked="0"/>
    </xf>
    <xf numFmtId="4" fontId="74" fillId="0" borderId="3" xfId="2" applyNumberFormat="1" applyFont="1" applyFill="1" applyBorder="1" applyAlignment="1">
      <alignment horizontal="center" vertical="center"/>
    </xf>
    <xf numFmtId="2" fontId="44" fillId="0" borderId="17" xfId="6" applyNumberFormat="1" applyFont="1" applyFill="1" applyBorder="1" applyAlignment="1">
      <alignment horizontal="left" wrapText="1"/>
    </xf>
    <xf numFmtId="2" fontId="44" fillId="0" borderId="19" xfId="6" applyNumberFormat="1" applyFont="1" applyFill="1" applyBorder="1" applyAlignment="1">
      <alignment horizontal="center" vertical="center"/>
    </xf>
    <xf numFmtId="2" fontId="44" fillId="0" borderId="3" xfId="6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wrapText="1" indent="1"/>
    </xf>
    <xf numFmtId="0" fontId="6" fillId="6" borderId="5" xfId="0" applyFont="1" applyFill="1" applyBorder="1" applyAlignment="1">
      <alignment horizontal="left" wrapText="1" indent="1"/>
    </xf>
    <xf numFmtId="0" fontId="4" fillId="0" borderId="5" xfId="0" applyFont="1" applyBorder="1" applyAlignment="1">
      <alignment horizontal="left" indent="1"/>
    </xf>
    <xf numFmtId="0" fontId="5" fillId="11" borderId="5" xfId="0" applyFont="1" applyFill="1" applyBorder="1" applyAlignment="1" applyProtection="1">
      <alignment horizontal="left" vertical="center" wrapText="1" indent="1"/>
    </xf>
    <xf numFmtId="0" fontId="5" fillId="6" borderId="5" xfId="0" applyFont="1" applyFill="1" applyBorder="1" applyAlignment="1" applyProtection="1">
      <alignment horizontal="left" vertical="center" wrapText="1" indent="1"/>
    </xf>
    <xf numFmtId="164" fontId="2" fillId="0" borderId="0" xfId="0" applyNumberFormat="1" applyFont="1" applyFill="1" applyAlignment="1">
      <alignment horizontal="left" vertical="center" indent="1"/>
    </xf>
    <xf numFmtId="2" fontId="49" fillId="0" borderId="0" xfId="6" applyNumberFormat="1" applyFont="1" applyFill="1" applyBorder="1" applyAlignment="1">
      <alignment horizontal="center"/>
    </xf>
    <xf numFmtId="2" fontId="44" fillId="0" borderId="17" xfId="6" applyNumberFormat="1" applyFont="1" applyFill="1" applyBorder="1" applyAlignment="1">
      <alignment horizontal="left" wrapText="1"/>
    </xf>
    <xf numFmtId="2" fontId="44" fillId="0" borderId="19" xfId="6" applyNumberFormat="1" applyFont="1" applyFill="1" applyBorder="1" applyAlignment="1">
      <alignment horizontal="center" vertical="center"/>
    </xf>
    <xf numFmtId="2" fontId="44" fillId="0" borderId="3" xfId="6" applyNumberFormat="1" applyFont="1" applyFill="1" applyBorder="1" applyAlignment="1">
      <alignment horizontal="center" vertical="center"/>
    </xf>
    <xf numFmtId="1" fontId="41" fillId="0" borderId="0" xfId="6" applyNumberFormat="1" applyFont="1" applyFill="1" applyBorder="1" applyAlignment="1">
      <alignment horizontal="center"/>
    </xf>
    <xf numFmtId="177" fontId="2" fillId="0" borderId="0" xfId="1" applyNumberFormat="1" applyFont="1" applyAlignment="1">
      <alignment horizontal="right" indent="1"/>
    </xf>
    <xf numFmtId="177" fontId="2" fillId="3" borderId="5" xfId="1" applyNumberFormat="1" applyFont="1" applyFill="1" applyBorder="1" applyAlignment="1">
      <alignment horizontal="right" vertical="center" indent="1"/>
    </xf>
    <xf numFmtId="177" fontId="2" fillId="6" borderId="1" xfId="1" applyNumberFormat="1" applyFont="1" applyFill="1" applyBorder="1" applyAlignment="1">
      <alignment horizontal="right" indent="1"/>
    </xf>
    <xf numFmtId="177" fontId="4" fillId="0" borderId="1" xfId="1" applyNumberFormat="1" applyFont="1" applyFill="1" applyBorder="1" applyAlignment="1">
      <alignment horizontal="right" vertical="center" indent="1"/>
    </xf>
    <xf numFmtId="177" fontId="2" fillId="0" borderId="1" xfId="1" applyNumberFormat="1" applyFont="1" applyFill="1" applyBorder="1" applyAlignment="1">
      <alignment horizontal="right" vertical="center" indent="1"/>
    </xf>
    <xf numFmtId="177" fontId="2" fillId="0" borderId="1" xfId="1" applyNumberFormat="1" applyFont="1" applyBorder="1" applyAlignment="1">
      <alignment horizontal="right" vertical="center" indent="1"/>
    </xf>
    <xf numFmtId="177" fontId="2" fillId="11" borderId="5" xfId="1" applyNumberFormat="1" applyFont="1" applyFill="1" applyBorder="1" applyAlignment="1">
      <alignment horizontal="right" vertical="center" indent="1"/>
    </xf>
    <xf numFmtId="177" fontId="2" fillId="6" borderId="5" xfId="1" applyNumberFormat="1" applyFont="1" applyFill="1" applyBorder="1" applyAlignment="1">
      <alignment horizontal="right" vertical="center" indent="1"/>
    </xf>
    <xf numFmtId="177" fontId="2" fillId="0" borderId="5" xfId="1" applyNumberFormat="1" applyFont="1" applyFill="1" applyBorder="1" applyAlignment="1">
      <alignment horizontal="right" vertical="center" indent="1"/>
    </xf>
    <xf numFmtId="177" fontId="2" fillId="0" borderId="5" xfId="1" applyNumberFormat="1" applyFont="1" applyBorder="1" applyAlignment="1">
      <alignment horizontal="right" vertical="center" indent="1"/>
    </xf>
    <xf numFmtId="177" fontId="4" fillId="0" borderId="1" xfId="0" applyNumberFormat="1" applyFont="1" applyFill="1" applyBorder="1" applyAlignment="1">
      <alignment vertical="center"/>
    </xf>
    <xf numFmtId="177" fontId="2" fillId="0" borderId="5" xfId="1" applyNumberFormat="1" applyFont="1" applyBorder="1" applyAlignment="1">
      <alignment horizontal="right" indent="1"/>
    </xf>
    <xf numFmtId="177" fontId="2" fillId="11" borderId="5" xfId="1" applyNumberFormat="1" applyFont="1" applyFill="1" applyBorder="1" applyAlignment="1">
      <alignment horizontal="right" indent="1"/>
    </xf>
    <xf numFmtId="177" fontId="2" fillId="4" borderId="5" xfId="1" applyNumberFormat="1" applyFont="1" applyFill="1" applyBorder="1" applyAlignment="1">
      <alignment horizontal="right" vertical="center" indent="1"/>
    </xf>
    <xf numFmtId="177" fontId="2" fillId="6" borderId="5" xfId="1" applyNumberFormat="1" applyFont="1" applyFill="1" applyBorder="1" applyAlignment="1" applyProtection="1">
      <alignment horizontal="right" vertical="center" indent="1"/>
    </xf>
    <xf numFmtId="177" fontId="4" fillId="11" borderId="4" xfId="0" applyNumberFormat="1" applyFont="1" applyFill="1" applyBorder="1" applyAlignment="1">
      <alignment horizontal="left" vertical="center" indent="1"/>
    </xf>
    <xf numFmtId="177" fontId="2" fillId="0" borderId="4" xfId="1" applyNumberFormat="1" applyFont="1" applyBorder="1" applyAlignment="1">
      <alignment horizontal="right" vertical="center" indent="1"/>
    </xf>
    <xf numFmtId="177" fontId="4" fillId="0" borderId="5" xfId="1" applyNumberFormat="1" applyFont="1" applyFill="1" applyBorder="1" applyAlignment="1">
      <alignment horizontal="right" vertical="center" indent="1"/>
    </xf>
    <xf numFmtId="177" fontId="2" fillId="0" borderId="1" xfId="1" applyNumberFormat="1" applyFont="1" applyBorder="1" applyAlignment="1">
      <alignment horizontal="right" indent="1"/>
    </xf>
    <xf numFmtId="177" fontId="2" fillId="0" borderId="0" xfId="1" applyNumberFormat="1" applyFont="1" applyFill="1" applyAlignment="1">
      <alignment horizontal="right" indent="1"/>
    </xf>
    <xf numFmtId="178" fontId="2" fillId="0" borderId="0" xfId="0" applyNumberFormat="1" applyFont="1" applyAlignment="1">
      <alignment vertical="center"/>
    </xf>
    <xf numFmtId="178" fontId="2" fillId="3" borderId="5" xfId="0" applyNumberFormat="1" applyFont="1" applyFill="1" applyBorder="1" applyAlignment="1">
      <alignment vertical="center"/>
    </xf>
    <xf numFmtId="178" fontId="4" fillId="6" borderId="1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8" fontId="4" fillId="0" borderId="1" xfId="0" applyNumberFormat="1" applyFont="1" applyBorder="1" applyAlignment="1">
      <alignment vertical="center"/>
    </xf>
    <xf numFmtId="178" fontId="4" fillId="11" borderId="5" xfId="0" applyNumberFormat="1" applyFont="1" applyFill="1" applyBorder="1" applyAlignment="1">
      <alignment vertical="center"/>
    </xf>
    <xf numFmtId="178" fontId="4" fillId="6" borderId="5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>
      <alignment vertical="center"/>
    </xf>
    <xf numFmtId="178" fontId="4" fillId="0" borderId="5" xfId="0" applyNumberFormat="1" applyFont="1" applyBorder="1" applyAlignment="1">
      <alignment vertical="center"/>
    </xf>
    <xf numFmtId="178" fontId="4" fillId="4" borderId="5" xfId="0" applyNumberFormat="1" applyFont="1" applyFill="1" applyBorder="1" applyAlignment="1">
      <alignment vertical="center"/>
    </xf>
    <xf numFmtId="178" fontId="4" fillId="6" borderId="5" xfId="0" applyNumberFormat="1" applyFont="1" applyFill="1" applyBorder="1" applyAlignment="1" applyProtection="1">
      <alignment vertical="center"/>
    </xf>
    <xf numFmtId="178" fontId="4" fillId="11" borderId="4" xfId="0" applyNumberFormat="1" applyFont="1" applyFill="1" applyBorder="1" applyAlignment="1">
      <alignment horizontal="left" vertical="center"/>
    </xf>
    <xf numFmtId="178" fontId="2" fillId="6" borderId="5" xfId="0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178" fontId="4" fillId="0" borderId="1" xfId="0" applyNumberFormat="1" applyFont="1" applyBorder="1" applyAlignment="1"/>
    <xf numFmtId="178" fontId="2" fillId="6" borderId="1" xfId="0" applyNumberFormat="1" applyFont="1" applyFill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178" fontId="2" fillId="0" borderId="0" xfId="1" applyNumberFormat="1" applyFont="1" applyFill="1" applyAlignment="1">
      <alignment vertical="center"/>
    </xf>
    <xf numFmtId="177" fontId="2" fillId="0" borderId="0" xfId="0" applyNumberFormat="1" applyFont="1" applyAlignment="1"/>
    <xf numFmtId="177" fontId="4" fillId="6" borderId="1" xfId="0" applyNumberFormat="1" applyFont="1" applyFill="1" applyBorder="1" applyAlignment="1"/>
    <xf numFmtId="177" fontId="5" fillId="7" borderId="1" xfId="0" applyNumberFormat="1" applyFont="1" applyFill="1" applyBorder="1" applyAlignment="1">
      <alignment vertical="center"/>
    </xf>
    <xf numFmtId="177" fontId="2" fillId="0" borderId="1" xfId="1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7" fontId="6" fillId="7" borderId="1" xfId="0" applyNumberFormat="1" applyFont="1" applyFill="1" applyBorder="1" applyAlignment="1">
      <alignment vertical="center"/>
    </xf>
    <xf numFmtId="177" fontId="2" fillId="6" borderId="1" xfId="0" applyNumberFormat="1" applyFont="1" applyFill="1" applyBorder="1" applyAlignment="1"/>
    <xf numFmtId="177" fontId="8" fillId="8" borderId="0" xfId="0" applyNumberFormat="1" applyFont="1" applyFill="1" applyAlignment="1"/>
    <xf numFmtId="2" fontId="44" fillId="0" borderId="19" xfId="6" applyNumberFormat="1" applyFont="1" applyFill="1" applyBorder="1" applyAlignment="1">
      <alignment horizontal="center" vertical="center"/>
    </xf>
    <xf numFmtId="2" fontId="44" fillId="0" borderId="3" xfId="6" applyNumberFormat="1" applyFont="1" applyFill="1" applyBorder="1" applyAlignment="1">
      <alignment horizontal="center" vertical="center"/>
    </xf>
    <xf numFmtId="179" fontId="4" fillId="0" borderId="0" xfId="0" applyNumberFormat="1" applyFont="1" applyFill="1"/>
    <xf numFmtId="2" fontId="44" fillId="0" borderId="3" xfId="6" applyNumberFormat="1" applyFont="1" applyFill="1" applyBorder="1" applyAlignment="1">
      <alignment vertical="center"/>
    </xf>
    <xf numFmtId="2" fontId="44" fillId="0" borderId="2" xfId="6" applyNumberFormat="1" applyFont="1" applyFill="1" applyBorder="1" applyAlignment="1">
      <alignment vertical="center"/>
    </xf>
    <xf numFmtId="174" fontId="44" fillId="0" borderId="19" xfId="6" applyNumberFormat="1" applyFont="1" applyFill="1" applyBorder="1" applyAlignment="1">
      <alignment vertical="center"/>
    </xf>
    <xf numFmtId="4" fontId="44" fillId="0" borderId="17" xfId="6" applyNumberFormat="1" applyFont="1" applyFill="1" applyBorder="1" applyAlignment="1">
      <alignment vertical="center"/>
    </xf>
    <xf numFmtId="2" fontId="44" fillId="0" borderId="17" xfId="6" applyNumberFormat="1" applyFont="1" applyFill="1" applyBorder="1" applyAlignment="1" applyProtection="1">
      <alignment vertical="center"/>
      <protection locked="0"/>
    </xf>
    <xf numFmtId="2" fontId="44" fillId="0" borderId="19" xfId="6" applyNumberFormat="1" applyFont="1" applyFill="1" applyBorder="1" applyAlignment="1">
      <alignment horizontal="right" vertical="center"/>
    </xf>
    <xf numFmtId="174" fontId="44" fillId="0" borderId="3" xfId="6" applyNumberFormat="1" applyFont="1" applyFill="1" applyBorder="1" applyAlignment="1">
      <alignment vertical="center"/>
    </xf>
    <xf numFmtId="2" fontId="49" fillId="0" borderId="0" xfId="6" applyNumberFormat="1" applyFont="1" applyFill="1" applyBorder="1" applyAlignment="1">
      <alignment horizontal="center"/>
    </xf>
    <xf numFmtId="2" fontId="44" fillId="0" borderId="17" xfId="6" applyNumberFormat="1" applyFont="1" applyFill="1" applyBorder="1" applyAlignment="1">
      <alignment horizontal="left" wrapText="1"/>
    </xf>
    <xf numFmtId="2" fontId="44" fillId="0" borderId="19" xfId="6" applyNumberFormat="1" applyFont="1" applyFill="1" applyBorder="1" applyAlignment="1">
      <alignment horizontal="center" vertical="center"/>
    </xf>
    <xf numFmtId="2" fontId="44" fillId="0" borderId="3" xfId="6" applyNumberFormat="1" applyFont="1" applyFill="1" applyBorder="1" applyAlignment="1">
      <alignment horizontal="center" vertical="center"/>
    </xf>
    <xf numFmtId="174" fontId="44" fillId="0" borderId="0" xfId="6" applyNumberFormat="1" applyFont="1" applyFill="1" applyBorder="1" applyAlignment="1">
      <alignment horizontal="right" vertical="center"/>
    </xf>
    <xf numFmtId="2" fontId="49" fillId="0" borderId="0" xfId="6" applyNumberFormat="1" applyFont="1" applyFill="1" applyBorder="1" applyAlignment="1">
      <alignment horizontal="center"/>
    </xf>
    <xf numFmtId="2" fontId="44" fillId="0" borderId="19" xfId="6" applyNumberFormat="1" applyFont="1" applyFill="1" applyBorder="1" applyAlignment="1">
      <alignment horizontal="center" vertical="center"/>
    </xf>
    <xf numFmtId="2" fontId="44" fillId="0" borderId="3" xfId="6" applyNumberFormat="1" applyFont="1" applyFill="1" applyBorder="1" applyAlignment="1">
      <alignment horizontal="center" vertical="center"/>
    </xf>
    <xf numFmtId="4" fontId="44" fillId="0" borderId="17" xfId="6" applyNumberFormat="1" applyFont="1" applyFill="1" applyBorder="1" applyAlignment="1">
      <alignment horizontal="center" vertical="center"/>
    </xf>
    <xf numFmtId="4" fontId="44" fillId="0" borderId="2" xfId="6" applyNumberFormat="1" applyFont="1" applyFill="1" applyBorder="1" applyAlignment="1">
      <alignment vertical="center"/>
    </xf>
    <xf numFmtId="2" fontId="78" fillId="0" borderId="17" xfId="6" applyNumberFormat="1" applyFont="1" applyFill="1" applyBorder="1" applyAlignment="1">
      <alignment horizontal="left"/>
    </xf>
    <xf numFmtId="2" fontId="44" fillId="0" borderId="19" xfId="6" applyNumberFormat="1" applyFont="1" applyFill="1" applyBorder="1" applyAlignment="1">
      <alignment horizontal="center" vertical="center"/>
    </xf>
    <xf numFmtId="2" fontId="44" fillId="0" borderId="3" xfId="6" applyNumberFormat="1" applyFont="1" applyFill="1" applyBorder="1" applyAlignment="1">
      <alignment horizontal="center" vertical="center"/>
    </xf>
    <xf numFmtId="0" fontId="79" fillId="12" borderId="1" xfId="0" applyFont="1" applyFill="1" applyBorder="1" applyAlignment="1">
      <alignment horizontal="center" vertical="center"/>
    </xf>
    <xf numFmtId="0" fontId="79" fillId="21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indent="1"/>
    </xf>
    <xf numFmtId="0" fontId="79" fillId="1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2" fillId="0" borderId="0" xfId="0" applyFont="1" applyAlignment="1">
      <alignment horizontal="center" vertical="center"/>
    </xf>
    <xf numFmtId="0" fontId="83" fillId="0" borderId="0" xfId="0" applyFont="1"/>
    <xf numFmtId="0" fontId="84" fillId="0" borderId="0" xfId="0" applyFont="1" applyAlignment="1">
      <alignment horizontal="right"/>
    </xf>
    <xf numFmtId="0" fontId="84" fillId="0" borderId="0" xfId="0" applyFont="1"/>
    <xf numFmtId="0" fontId="84" fillId="0" borderId="0" xfId="0" applyFont="1" applyAlignment="1">
      <alignment horizontal="center"/>
    </xf>
    <xf numFmtId="0" fontId="86" fillId="0" borderId="0" xfId="0" applyFont="1" applyAlignment="1">
      <alignment horizontal="left"/>
    </xf>
    <xf numFmtId="0" fontId="86" fillId="0" borderId="0" xfId="0" applyFont="1" applyAlignment="1">
      <alignment horizontal="center"/>
    </xf>
    <xf numFmtId="0" fontId="86" fillId="0" borderId="0" xfId="0" applyFont="1"/>
    <xf numFmtId="0" fontId="86" fillId="0" borderId="0" xfId="0" applyFont="1" applyAlignment="1">
      <alignment horizontal="right"/>
    </xf>
    <xf numFmtId="0" fontId="86" fillId="0" borderId="0" xfId="0" applyFont="1" applyAlignment="1">
      <alignment horizontal="left" vertical="center"/>
    </xf>
    <xf numFmtId="0" fontId="74" fillId="0" borderId="0" xfId="0" applyFont="1"/>
    <xf numFmtId="0" fontId="74" fillId="0" borderId="0" xfId="0" applyFont="1" applyAlignment="1">
      <alignment horizontal="center" vertical="center"/>
    </xf>
    <xf numFmtId="0" fontId="87" fillId="0" borderId="4" xfId="0" applyFont="1" applyBorder="1"/>
    <xf numFmtId="0" fontId="87" fillId="0" borderId="5" xfId="0" applyFont="1" applyBorder="1"/>
    <xf numFmtId="0" fontId="87" fillId="0" borderId="6" xfId="0" applyFont="1" applyBorder="1"/>
    <xf numFmtId="0" fontId="74" fillId="0" borderId="1" xfId="0" applyFont="1" applyBorder="1" applyAlignment="1">
      <alignment horizontal="center" vertical="center"/>
    </xf>
    <xf numFmtId="0" fontId="74" fillId="0" borderId="3" xfId="0" applyFont="1" applyBorder="1" applyAlignment="1">
      <alignment horizontal="center" vertical="center"/>
    </xf>
    <xf numFmtId="0" fontId="74" fillId="0" borderId="19" xfId="0" applyFont="1" applyBorder="1" applyAlignment="1">
      <alignment horizontal="center" vertical="center"/>
    </xf>
    <xf numFmtId="0" fontId="74" fillId="0" borderId="17" xfId="0" applyFont="1" applyBorder="1"/>
    <xf numFmtId="0" fontId="74" fillId="0" borderId="3" xfId="0" applyFont="1" applyBorder="1"/>
    <xf numFmtId="0" fontId="74" fillId="0" borderId="0" xfId="0" applyFont="1" applyAlignment="1">
      <alignment horizontal="right" vertical="center"/>
    </xf>
    <xf numFmtId="0" fontId="74" fillId="0" borderId="19" xfId="0" applyFont="1" applyBorder="1"/>
    <xf numFmtId="0" fontId="74" fillId="0" borderId="7" xfId="0" applyFont="1" applyBorder="1"/>
    <xf numFmtId="0" fontId="74" fillId="0" borderId="4" xfId="0" applyFont="1" applyBorder="1"/>
    <xf numFmtId="0" fontId="74" fillId="0" borderId="1" xfId="0" applyFont="1" applyBorder="1"/>
    <xf numFmtId="0" fontId="87" fillId="0" borderId="1" xfId="0" applyFont="1" applyBorder="1"/>
    <xf numFmtId="0" fontId="87" fillId="0" borderId="20" xfId="0" applyFont="1" applyBorder="1"/>
    <xf numFmtId="0" fontId="87" fillId="0" borderId="21" xfId="0" applyFont="1" applyBorder="1"/>
    <xf numFmtId="0" fontId="74" fillId="0" borderId="7" xfId="0" applyFont="1" applyBorder="1" applyAlignment="1">
      <alignment horizontal="center" vertical="center"/>
    </xf>
    <xf numFmtId="0" fontId="74" fillId="0" borderId="19" xfId="0" applyFont="1" applyBorder="1" applyAlignment="1">
      <alignment horizontal="left" wrapText="1"/>
    </xf>
    <xf numFmtId="0" fontId="74" fillId="0" borderId="22" xfId="0" applyFont="1" applyBorder="1"/>
    <xf numFmtId="0" fontId="74" fillId="0" borderId="3" xfId="0" applyFont="1" applyBorder="1" applyAlignment="1">
      <alignment horizontal="left" wrapText="1"/>
    </xf>
    <xf numFmtId="0" fontId="74" fillId="0" borderId="3" xfId="0" applyFont="1" applyBorder="1" applyAlignment="1">
      <alignment horizontal="right"/>
    </xf>
    <xf numFmtId="0" fontId="74" fillId="0" borderId="17" xfId="0" applyFont="1" applyBorder="1" applyAlignment="1">
      <alignment horizontal="right"/>
    </xf>
    <xf numFmtId="0" fontId="74" fillId="0" borderId="4" xfId="0" applyFont="1" applyBorder="1" applyAlignment="1">
      <alignment horizontal="center" vertical="center" wrapText="1"/>
    </xf>
    <xf numFmtId="0" fontId="74" fillId="0" borderId="2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74" fillId="0" borderId="23" xfId="0" applyFont="1" applyBorder="1" applyAlignment="1">
      <alignment wrapText="1"/>
    </xf>
    <xf numFmtId="0" fontId="74" fillId="0" borderId="22" xfId="0" applyFont="1" applyBorder="1" applyAlignment="1">
      <alignment horizontal="center" vertical="center"/>
    </xf>
    <xf numFmtId="0" fontId="74" fillId="0" borderId="19" xfId="0" applyFont="1" applyBorder="1" applyAlignment="1">
      <alignment vertical="center"/>
    </xf>
    <xf numFmtId="0" fontId="74" fillId="0" borderId="24" xfId="0" applyFont="1" applyBorder="1" applyAlignment="1">
      <alignment vertical="center"/>
    </xf>
    <xf numFmtId="0" fontId="74" fillId="0" borderId="17" xfId="0" applyFont="1" applyBorder="1" applyAlignment="1">
      <alignment horizontal="left"/>
    </xf>
    <xf numFmtId="0" fontId="74" fillId="0" borderId="17" xfId="0" applyFont="1" applyBorder="1" applyAlignment="1">
      <alignment horizontal="center"/>
    </xf>
    <xf numFmtId="0" fontId="74" fillId="0" borderId="2" xfId="0" applyFont="1" applyBorder="1"/>
    <xf numFmtId="0" fontId="74" fillId="0" borderId="20" xfId="0" applyFont="1" applyBorder="1" applyAlignment="1">
      <alignment horizontal="left"/>
    </xf>
    <xf numFmtId="0" fontId="74" fillId="0" borderId="21" xfId="0" applyFont="1" applyBorder="1"/>
    <xf numFmtId="0" fontId="74" fillId="0" borderId="20" xfId="0" applyFont="1" applyBorder="1" applyAlignment="1">
      <alignment horizontal="center"/>
    </xf>
    <xf numFmtId="0" fontId="74" fillId="0" borderId="25" xfId="0" applyFont="1" applyBorder="1"/>
    <xf numFmtId="0" fontId="74" fillId="0" borderId="7" xfId="0" applyFont="1" applyBorder="1" applyAlignment="1">
      <alignment horizontal="center"/>
    </xf>
    <xf numFmtId="0" fontId="87" fillId="0" borderId="2" xfId="0" applyFont="1" applyBorder="1"/>
    <xf numFmtId="0" fontId="74" fillId="0" borderId="7" xfId="0" applyFont="1" applyBorder="1" applyAlignment="1">
      <alignment horizontal="center" vertical="center" wrapText="1"/>
    </xf>
    <xf numFmtId="0" fontId="74" fillId="0" borderId="24" xfId="0" applyFont="1" applyBorder="1" applyAlignment="1">
      <alignment horizontal="center"/>
    </xf>
    <xf numFmtId="0" fontId="74" fillId="0" borderId="17" xfId="0" applyFont="1" applyBorder="1" applyAlignment="1">
      <alignment horizontal="left" vertical="center" wrapText="1"/>
    </xf>
    <xf numFmtId="0" fontId="74" fillId="0" borderId="2" xfId="0" applyFont="1" applyBorder="1" applyAlignment="1">
      <alignment horizontal="center"/>
    </xf>
    <xf numFmtId="0" fontId="74" fillId="0" borderId="6" xfId="0" applyFont="1" applyBorder="1"/>
    <xf numFmtId="0" fontId="74" fillId="0" borderId="5" xfId="0" applyFont="1" applyBorder="1"/>
    <xf numFmtId="0" fontId="74" fillId="0" borderId="1" xfId="0" applyFont="1" applyBorder="1" applyAlignment="1">
      <alignment horizontal="center"/>
    </xf>
    <xf numFmtId="0" fontId="74" fillId="0" borderId="20" xfId="0" applyFont="1" applyBorder="1"/>
    <xf numFmtId="0" fontId="74" fillId="0" borderId="25" xfId="0" applyFont="1" applyBorder="1" applyAlignment="1">
      <alignment horizontal="center"/>
    </xf>
    <xf numFmtId="0" fontId="87" fillId="0" borderId="0" xfId="0" applyFont="1" applyAlignment="1">
      <alignment horizontal="left"/>
    </xf>
    <xf numFmtId="0" fontId="88" fillId="0" borderId="0" xfId="0" applyFont="1" applyAlignment="1">
      <alignment horizontal="left"/>
    </xf>
    <xf numFmtId="0" fontId="83" fillId="0" borderId="21" xfId="0" applyFont="1" applyBorder="1"/>
    <xf numFmtId="0" fontId="86" fillId="0" borderId="21" xfId="0" applyFont="1" applyBorder="1"/>
    <xf numFmtId="0" fontId="49" fillId="0" borderId="0" xfId="0" applyFont="1"/>
    <xf numFmtId="0" fontId="74" fillId="0" borderId="3" xfId="0" applyFont="1" applyBorder="1" applyAlignment="1">
      <alignment horizontal="right" vertical="center"/>
    </xf>
    <xf numFmtId="4" fontId="74" fillId="0" borderId="24" xfId="0" applyNumberFormat="1" applyFont="1" applyBorder="1" applyAlignment="1">
      <alignment vertical="center"/>
    </xf>
    <xf numFmtId="0" fontId="89" fillId="0" borderId="17" xfId="0" applyFont="1" applyBorder="1" applyAlignment="1">
      <alignment horizontal="left"/>
    </xf>
    <xf numFmtId="0" fontId="87" fillId="0" borderId="1" xfId="0" applyFont="1" applyBorder="1" applyAlignment="1">
      <alignment wrapText="1"/>
    </xf>
    <xf numFmtId="2" fontId="87" fillId="0" borderId="3" xfId="0" applyNumberFormat="1" applyFont="1" applyBorder="1"/>
    <xf numFmtId="2" fontId="74" fillId="0" borderId="6" xfId="0" applyNumberFormat="1" applyFont="1" applyBorder="1"/>
    <xf numFmtId="2" fontId="87" fillId="0" borderId="6" xfId="0" applyNumberFormat="1" applyFont="1" applyBorder="1"/>
    <xf numFmtId="2" fontId="87" fillId="0" borderId="1" xfId="0" applyNumberFormat="1" applyFont="1" applyBorder="1"/>
    <xf numFmtId="0" fontId="89" fillId="0" borderId="17" xfId="0" applyFont="1" applyFill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91" fillId="23" borderId="32" xfId="0" applyFont="1" applyFill="1" applyBorder="1" applyAlignment="1"/>
    <xf numFmtId="2" fontId="93" fillId="24" borderId="33" xfId="0" applyNumberFormat="1" applyFont="1" applyFill="1" applyBorder="1" applyAlignment="1">
      <alignment horizontal="center" vertical="center" wrapText="1"/>
    </xf>
    <xf numFmtId="174" fontId="93" fillId="24" borderId="33" xfId="0" applyNumberFormat="1" applyFont="1" applyFill="1" applyBorder="1" applyAlignment="1">
      <alignment horizontal="center" vertical="center" wrapText="1"/>
    </xf>
    <xf numFmtId="179" fontId="91" fillId="23" borderId="1" xfId="0" applyNumberFormat="1" applyFont="1" applyFill="1" applyBorder="1" applyAlignment="1"/>
    <xf numFmtId="0" fontId="2" fillId="25" borderId="1" xfId="0" applyFont="1" applyFill="1" applyBorder="1" applyAlignment="1">
      <alignment horizontal="left" vertical="center" indent="1"/>
    </xf>
    <xf numFmtId="0" fontId="4" fillId="25" borderId="4" xfId="0" applyFont="1" applyFill="1" applyBorder="1" applyAlignment="1">
      <alignment horizontal="left" vertical="center" indent="1"/>
    </xf>
    <xf numFmtId="0" fontId="5" fillId="25" borderId="1" xfId="0" applyFont="1" applyFill="1" applyBorder="1" applyAlignment="1">
      <alignment horizontal="left" vertical="center" indent="1"/>
    </xf>
    <xf numFmtId="0" fontId="4" fillId="25" borderId="1" xfId="0" applyFont="1" applyFill="1" applyBorder="1" applyAlignment="1">
      <alignment horizontal="left" vertical="center" indent="1"/>
    </xf>
    <xf numFmtId="0" fontId="4" fillId="25" borderId="1" xfId="0" applyFont="1" applyFill="1" applyBorder="1" applyAlignment="1">
      <alignment horizontal="center" vertical="center"/>
    </xf>
    <xf numFmtId="178" fontId="4" fillId="25" borderId="1" xfId="0" applyNumberFormat="1" applyFont="1" applyFill="1" applyBorder="1" applyAlignment="1">
      <alignment vertical="center"/>
    </xf>
    <xf numFmtId="177" fontId="2" fillId="25" borderId="1" xfId="1" applyNumberFormat="1" applyFont="1" applyFill="1" applyBorder="1" applyAlignment="1">
      <alignment horizontal="right" vertical="center" indent="1"/>
    </xf>
    <xf numFmtId="177" fontId="5" fillId="25" borderId="1" xfId="0" applyNumberFormat="1" applyFont="1" applyFill="1" applyBorder="1" applyAlignment="1">
      <alignment vertical="center"/>
    </xf>
    <xf numFmtId="179" fontId="4" fillId="0" borderId="0" xfId="0" applyNumberFormat="1" applyFont="1"/>
    <xf numFmtId="165" fontId="0" fillId="0" borderId="0" xfId="1" applyFont="1"/>
    <xf numFmtId="165" fontId="0" fillId="0" borderId="0" xfId="0" applyNumberFormat="1"/>
    <xf numFmtId="0" fontId="92" fillId="0" borderId="0" xfId="0" applyFont="1" applyFill="1" applyBorder="1" applyAlignment="1">
      <alignment vertical="center" wrapText="1"/>
    </xf>
    <xf numFmtId="174" fontId="93" fillId="24" borderId="35" xfId="0" applyNumberFormat="1" applyFont="1" applyFill="1" applyBorder="1" applyAlignment="1">
      <alignment horizontal="center" vertical="center" wrapText="1"/>
    </xf>
    <xf numFmtId="179" fontId="91" fillId="23" borderId="0" xfId="0" applyNumberFormat="1" applyFont="1" applyFill="1" applyBorder="1" applyAlignment="1"/>
    <xf numFmtId="0" fontId="80" fillId="0" borderId="0" xfId="0" applyFont="1" applyBorder="1" applyAlignment="1">
      <alignment horizontal="left" vertical="center" wrapText="1"/>
    </xf>
    <xf numFmtId="0" fontId="81" fillId="0" borderId="0" xfId="0" applyFont="1" applyBorder="1" applyAlignment="1">
      <alignment horizontal="center" vertical="center" wrapText="1"/>
    </xf>
    <xf numFmtId="177" fontId="6" fillId="3" borderId="5" xfId="1" applyNumberFormat="1" applyFont="1" applyFill="1" applyBorder="1" applyAlignment="1"/>
    <xf numFmtId="177" fontId="4" fillId="6" borderId="4" xfId="0" applyNumberFormat="1" applyFont="1" applyFill="1" applyBorder="1" applyAlignment="1"/>
    <xf numFmtId="177" fontId="5" fillId="7" borderId="4" xfId="0" applyNumberFormat="1" applyFont="1" applyFill="1" applyBorder="1" applyAlignment="1">
      <alignment vertical="center"/>
    </xf>
    <xf numFmtId="177" fontId="5" fillId="11" borderId="5" xfId="1" applyNumberFormat="1" applyFont="1" applyFill="1" applyBorder="1" applyAlignment="1"/>
    <xf numFmtId="177" fontId="5" fillId="6" borderId="5" xfId="1" applyNumberFormat="1" applyFont="1" applyFill="1" applyBorder="1" applyAlignment="1"/>
    <xf numFmtId="177" fontId="2" fillId="0" borderId="4" xfId="0" applyNumberFormat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vertical="center"/>
    </xf>
    <xf numFmtId="177" fontId="6" fillId="7" borderId="4" xfId="0" applyNumberFormat="1" applyFont="1" applyFill="1" applyBorder="1" applyAlignment="1">
      <alignment vertical="center"/>
    </xf>
    <xf numFmtId="177" fontId="4" fillId="11" borderId="5" xfId="0" applyNumberFormat="1" applyFont="1" applyFill="1" applyBorder="1" applyAlignment="1"/>
    <xf numFmtId="177" fontId="5" fillId="6" borderId="5" xfId="1" applyNumberFormat="1" applyFont="1" applyFill="1" applyBorder="1" applyAlignment="1">
      <alignment vertical="center"/>
    </xf>
    <xf numFmtId="177" fontId="6" fillId="6" borderId="5" xfId="1" applyNumberFormat="1" applyFont="1" applyFill="1" applyBorder="1" applyAlignment="1"/>
    <xf numFmtId="177" fontId="5" fillId="25" borderId="4" xfId="0" applyNumberFormat="1" applyFont="1" applyFill="1" applyBorder="1" applyAlignment="1">
      <alignment vertical="center"/>
    </xf>
    <xf numFmtId="177" fontId="2" fillId="6" borderId="4" xfId="0" applyNumberFormat="1" applyFont="1" applyFill="1" applyBorder="1" applyAlignment="1"/>
    <xf numFmtId="177" fontId="2" fillId="7" borderId="4" xfId="0" applyNumberFormat="1" applyFont="1" applyFill="1" applyBorder="1" applyAlignment="1"/>
    <xf numFmtId="0" fontId="6" fillId="25" borderId="1" xfId="0" applyFont="1" applyFill="1" applyBorder="1" applyAlignment="1">
      <alignment horizontal="left" vertical="center" indent="1"/>
    </xf>
    <xf numFmtId="177" fontId="6" fillId="3" borderId="1" xfId="1" applyNumberFormat="1" applyFont="1" applyFill="1" applyBorder="1" applyAlignment="1"/>
    <xf numFmtId="177" fontId="5" fillId="11" borderId="1" xfId="1" applyNumberFormat="1" applyFont="1" applyFill="1" applyBorder="1" applyAlignment="1"/>
    <xf numFmtId="177" fontId="5" fillId="6" borderId="1" xfId="1" applyNumberFormat="1" applyFont="1" applyFill="1" applyBorder="1" applyAlignment="1"/>
    <xf numFmtId="0" fontId="5" fillId="11" borderId="1" xfId="0" applyFont="1" applyFill="1" applyBorder="1" applyAlignment="1">
      <alignment horizontal="left" vertical="center" indent="1"/>
    </xf>
    <xf numFmtId="165" fontId="4" fillId="0" borderId="1" xfId="0" applyNumberFormat="1" applyFont="1" applyFill="1" applyBorder="1" applyAlignment="1">
      <alignment horizontal="left" vertical="center" indent="1"/>
    </xf>
    <xf numFmtId="177" fontId="4" fillId="11" borderId="1" xfId="0" applyNumberFormat="1" applyFont="1" applyFill="1" applyBorder="1" applyAlignment="1"/>
    <xf numFmtId="177" fontId="5" fillId="6" borderId="1" xfId="1" applyNumberFormat="1" applyFont="1" applyFill="1" applyBorder="1" applyAlignment="1">
      <alignment vertical="center"/>
    </xf>
    <xf numFmtId="177" fontId="4" fillId="11" borderId="1" xfId="0" applyNumberFormat="1" applyFont="1" applyFill="1" applyBorder="1" applyAlignment="1">
      <alignment horizontal="left" vertical="center" indent="1"/>
    </xf>
    <xf numFmtId="177" fontId="6" fillId="6" borderId="1" xfId="1" applyNumberFormat="1" applyFont="1" applyFill="1" applyBorder="1" applyAlignment="1"/>
    <xf numFmtId="0" fontId="5" fillId="6" borderId="1" xfId="0" applyFont="1" applyFill="1" applyBorder="1" applyAlignment="1">
      <alignment horizontal="left" indent="1"/>
    </xf>
    <xf numFmtId="177" fontId="2" fillId="0" borderId="1" xfId="0" applyNumberFormat="1" applyFont="1" applyBorder="1" applyAlignment="1"/>
    <xf numFmtId="177" fontId="4" fillId="0" borderId="4" xfId="1" applyNumberFormat="1" applyFont="1" applyFill="1" applyBorder="1" applyAlignment="1"/>
    <xf numFmtId="177" fontId="4" fillId="0" borderId="1" xfId="1" applyNumberFormat="1" applyFont="1" applyFill="1" applyBorder="1" applyAlignment="1"/>
    <xf numFmtId="177" fontId="4" fillId="0" borderId="4" xfId="1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horizontal="right" indent="1"/>
    </xf>
    <xf numFmtId="177" fontId="4" fillId="0" borderId="5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wrapText="1" indent="1"/>
    </xf>
    <xf numFmtId="1" fontId="4" fillId="0" borderId="1" xfId="0" applyNumberFormat="1" applyFont="1" applyFill="1" applyBorder="1" applyAlignment="1">
      <alignment horizontal="left" wrapText="1" indent="1"/>
    </xf>
    <xf numFmtId="177" fontId="4" fillId="0" borderId="4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horizontal="right" vertical="center"/>
    </xf>
    <xf numFmtId="177" fontId="4" fillId="0" borderId="5" xfId="1" applyNumberFormat="1" applyFont="1" applyFill="1" applyBorder="1" applyAlignment="1">
      <alignment horizontal="right" vertical="center"/>
    </xf>
    <xf numFmtId="177" fontId="4" fillId="0" borderId="4" xfId="1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left" vertical="center" wrapText="1" indent="1"/>
    </xf>
    <xf numFmtId="1" fontId="4" fillId="0" borderId="1" xfId="0" applyNumberFormat="1" applyFont="1" applyFill="1" applyBorder="1" applyAlignment="1" applyProtection="1">
      <alignment horizontal="left" vertical="center" wrapText="1" indent="1"/>
    </xf>
    <xf numFmtId="178" fontId="4" fillId="0" borderId="1" xfId="0" applyNumberFormat="1" applyFont="1" applyFill="1" applyBorder="1" applyAlignment="1" applyProtection="1">
      <alignment vertical="center"/>
    </xf>
    <xf numFmtId="177" fontId="2" fillId="0" borderId="1" xfId="1" applyNumberFormat="1" applyFont="1" applyFill="1" applyBorder="1" applyAlignment="1" applyProtection="1">
      <alignment horizontal="right" vertical="center" indent="1"/>
    </xf>
    <xf numFmtId="0" fontId="7" fillId="0" borderId="1" xfId="0" applyFont="1" applyFill="1" applyBorder="1" applyAlignment="1">
      <alignment horizontal="left" vertical="center" wrapText="1" indent="1"/>
    </xf>
    <xf numFmtId="174" fontId="2" fillId="0" borderId="0" xfId="0" applyNumberFormat="1" applyFont="1" applyAlignment="1"/>
    <xf numFmtId="174" fontId="91" fillId="23" borderId="0" xfId="0" applyNumberFormat="1" applyFont="1" applyFill="1" applyBorder="1" applyAlignment="1"/>
    <xf numFmtId="174" fontId="6" fillId="25" borderId="1" xfId="0" applyNumberFormat="1" applyFont="1" applyFill="1" applyBorder="1" applyAlignment="1">
      <alignment horizontal="left" vertical="center" indent="1"/>
    </xf>
    <xf numFmtId="174" fontId="6" fillId="3" borderId="1" xfId="1" applyNumberFormat="1" applyFont="1" applyFill="1" applyBorder="1" applyAlignment="1"/>
    <xf numFmtId="174" fontId="4" fillId="6" borderId="1" xfId="0" applyNumberFormat="1" applyFont="1" applyFill="1" applyBorder="1" applyAlignment="1"/>
    <xf numFmtId="174" fontId="4" fillId="0" borderId="1" xfId="1" applyNumberFormat="1" applyFont="1" applyFill="1" applyBorder="1" applyAlignment="1"/>
    <xf numFmtId="174" fontId="4" fillId="0" borderId="1" xfId="1" applyNumberFormat="1" applyFont="1" applyFill="1" applyBorder="1" applyAlignment="1">
      <alignment vertical="center"/>
    </xf>
    <xf numFmtId="174" fontId="5" fillId="7" borderId="1" xfId="0" applyNumberFormat="1" applyFont="1" applyFill="1" applyBorder="1" applyAlignment="1">
      <alignment vertical="center"/>
    </xf>
    <xf numFmtId="174" fontId="5" fillId="11" borderId="1" xfId="1" applyNumberFormat="1" applyFont="1" applyFill="1" applyBorder="1" applyAlignment="1"/>
    <xf numFmtId="174" fontId="5" fillId="6" borderId="1" xfId="1" applyNumberFormat="1" applyFont="1" applyFill="1" applyBorder="1" applyAlignment="1"/>
    <xf numFmtId="174" fontId="5" fillId="6" borderId="1" xfId="0" applyNumberFormat="1" applyFont="1" applyFill="1" applyBorder="1" applyAlignment="1">
      <alignment horizontal="left" vertical="center" indent="1"/>
    </xf>
    <xf numFmtId="174" fontId="4" fillId="0" borderId="4" xfId="1" applyNumberFormat="1" applyFont="1" applyFill="1" applyBorder="1" applyAlignment="1">
      <alignment vertical="center"/>
    </xf>
    <xf numFmtId="174" fontId="2" fillId="0" borderId="1" xfId="1" applyNumberFormat="1" applyFont="1" applyFill="1" applyBorder="1" applyAlignment="1">
      <alignment vertical="center"/>
    </xf>
    <xf numFmtId="174" fontId="5" fillId="11" borderId="1" xfId="0" applyNumberFormat="1" applyFont="1" applyFill="1" applyBorder="1" applyAlignment="1">
      <alignment horizontal="left" vertical="center" indent="1"/>
    </xf>
    <xf numFmtId="174" fontId="4" fillId="0" borderId="1" xfId="0" applyNumberFormat="1" applyFont="1" applyFill="1" applyBorder="1" applyAlignment="1">
      <alignment vertical="center"/>
    </xf>
    <xf numFmtId="174" fontId="5" fillId="25" borderId="1" xfId="0" applyNumberFormat="1" applyFont="1" applyFill="1" applyBorder="1" applyAlignment="1">
      <alignment horizontal="left" vertical="center" indent="1"/>
    </xf>
    <xf numFmtId="174" fontId="2" fillId="0" borderId="1" xfId="0" applyNumberFormat="1" applyFont="1" applyFill="1" applyBorder="1" applyAlignment="1">
      <alignment vertical="center"/>
    </xf>
    <xf numFmtId="174" fontId="2" fillId="0" borderId="5" xfId="0" applyNumberFormat="1" applyFont="1" applyFill="1" applyBorder="1" applyAlignment="1">
      <alignment vertical="center"/>
    </xf>
    <xf numFmtId="174" fontId="4" fillId="0" borderId="5" xfId="0" applyNumberFormat="1" applyFont="1" applyFill="1" applyBorder="1" applyAlignment="1">
      <alignment vertical="center"/>
    </xf>
    <xf numFmtId="174" fontId="6" fillId="7" borderId="1" xfId="0" applyNumberFormat="1" applyFont="1" applyFill="1" applyBorder="1" applyAlignment="1">
      <alignment vertical="center"/>
    </xf>
    <xf numFmtId="174" fontId="4" fillId="0" borderId="1" xfId="0" applyNumberFormat="1" applyFont="1" applyFill="1" applyBorder="1" applyAlignment="1">
      <alignment horizontal="right" vertical="center"/>
    </xf>
    <xf numFmtId="174" fontId="4" fillId="11" borderId="1" xfId="0" applyNumberFormat="1" applyFont="1" applyFill="1" applyBorder="1" applyAlignment="1"/>
    <xf numFmtId="174" fontId="5" fillId="6" borderId="1" xfId="1" applyNumberFormat="1" applyFont="1" applyFill="1" applyBorder="1" applyAlignment="1">
      <alignment vertical="center"/>
    </xf>
    <xf numFmtId="174" fontId="4" fillId="11" borderId="1" xfId="0" applyNumberFormat="1" applyFont="1" applyFill="1" applyBorder="1" applyAlignment="1">
      <alignment horizontal="left" vertical="center" indent="1"/>
    </xf>
    <xf numFmtId="174" fontId="6" fillId="6" borderId="1" xfId="1" applyNumberFormat="1" applyFont="1" applyFill="1" applyBorder="1" applyAlignment="1"/>
    <xf numFmtId="174" fontId="5" fillId="6" borderId="1" xfId="0" applyNumberFormat="1" applyFont="1" applyFill="1" applyBorder="1" applyAlignment="1">
      <alignment horizontal="left" indent="1"/>
    </xf>
    <xf numFmtId="174" fontId="5" fillId="25" borderId="1" xfId="0" applyNumberFormat="1" applyFont="1" applyFill="1" applyBorder="1" applyAlignment="1">
      <alignment vertical="center"/>
    </xf>
    <xf numFmtId="174" fontId="2" fillId="6" borderId="1" xfId="0" applyNumberFormat="1" applyFont="1" applyFill="1" applyBorder="1" applyAlignment="1"/>
    <xf numFmtId="174" fontId="2" fillId="0" borderId="1" xfId="0" applyNumberFormat="1" applyFont="1" applyBorder="1" applyAlignment="1"/>
    <xf numFmtId="174" fontId="80" fillId="0" borderId="0" xfId="0" applyNumberFormat="1" applyFont="1" applyBorder="1" applyAlignment="1">
      <alignment horizontal="left" vertical="center" wrapText="1"/>
    </xf>
    <xf numFmtId="174" fontId="81" fillId="0" borderId="0" xfId="0" applyNumberFormat="1" applyFont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left" indent="1"/>
    </xf>
    <xf numFmtId="165" fontId="4" fillId="0" borderId="1" xfId="1" applyNumberFormat="1" applyFont="1" applyFill="1" applyBorder="1" applyAlignment="1">
      <alignment horizontal="left" indent="1"/>
    </xf>
    <xf numFmtId="165" fontId="5" fillId="7" borderId="1" xfId="0" applyNumberFormat="1" applyFont="1" applyFill="1" applyBorder="1" applyAlignment="1">
      <alignment horizontal="left" vertical="center" indent="1"/>
    </xf>
    <xf numFmtId="165" fontId="5" fillId="11" borderId="1" xfId="1" applyNumberFormat="1" applyFont="1" applyFill="1" applyBorder="1" applyAlignment="1">
      <alignment horizontal="left" indent="1"/>
    </xf>
    <xf numFmtId="165" fontId="5" fillId="6" borderId="1" xfId="1" applyNumberFormat="1" applyFont="1" applyFill="1" applyBorder="1" applyAlignment="1">
      <alignment horizontal="left" indent="1"/>
    </xf>
    <xf numFmtId="165" fontId="5" fillId="6" borderId="1" xfId="0" applyNumberFormat="1" applyFont="1" applyFill="1" applyBorder="1" applyAlignment="1">
      <alignment horizontal="left" vertical="center" indent="2"/>
    </xf>
    <xf numFmtId="165" fontId="4" fillId="0" borderId="4" xfId="1" applyNumberFormat="1" applyFont="1" applyFill="1" applyBorder="1" applyAlignment="1">
      <alignment horizontal="left" vertical="center" indent="1"/>
    </xf>
    <xf numFmtId="165" fontId="4" fillId="0" borderId="1" xfId="1" applyNumberFormat="1" applyFont="1" applyFill="1" applyBorder="1" applyAlignment="1">
      <alignment horizontal="left" vertical="center" indent="1"/>
    </xf>
    <xf numFmtId="165" fontId="5" fillId="11" borderId="1" xfId="0" applyNumberFormat="1" applyFont="1" applyFill="1" applyBorder="1" applyAlignment="1">
      <alignment horizontal="left" vertical="center" indent="2"/>
    </xf>
    <xf numFmtId="165" fontId="5" fillId="25" borderId="1" xfId="0" applyNumberFormat="1" applyFont="1" applyFill="1" applyBorder="1" applyAlignment="1">
      <alignment horizontal="left" vertical="center" indent="2"/>
    </xf>
    <xf numFmtId="165" fontId="4" fillId="11" borderId="1" xfId="0" applyNumberFormat="1" applyFont="1" applyFill="1" applyBorder="1" applyAlignment="1">
      <alignment horizontal="left" indent="1"/>
    </xf>
    <xf numFmtId="165" fontId="5" fillId="6" borderId="1" xfId="1" applyNumberFormat="1" applyFont="1" applyFill="1" applyBorder="1" applyAlignment="1">
      <alignment horizontal="left" vertical="center" indent="1"/>
    </xf>
    <xf numFmtId="165" fontId="4" fillId="11" borderId="1" xfId="0" applyNumberFormat="1" applyFont="1" applyFill="1" applyBorder="1" applyAlignment="1">
      <alignment horizontal="left" vertical="center" indent="2"/>
    </xf>
    <xf numFmtId="165" fontId="5" fillId="6" borderId="1" xfId="0" applyNumberFormat="1" applyFont="1" applyFill="1" applyBorder="1" applyAlignment="1">
      <alignment horizontal="left" indent="2"/>
    </xf>
    <xf numFmtId="165" fontId="5" fillId="25" borderId="1" xfId="0" applyNumberFormat="1" applyFont="1" applyFill="1" applyBorder="1" applyAlignment="1">
      <alignment horizontal="left" vertical="center" indent="1"/>
    </xf>
    <xf numFmtId="177" fontId="5" fillId="0" borderId="1" xfId="0" applyNumberFormat="1" applyFont="1" applyFill="1" applyBorder="1" applyAlignment="1">
      <alignment vertical="center"/>
    </xf>
    <xf numFmtId="174" fontId="5" fillId="0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horizontal="left" vertical="center" indent="1"/>
    </xf>
    <xf numFmtId="165" fontId="4" fillId="0" borderId="0" xfId="0" applyNumberFormat="1" applyFont="1" applyAlignment="1">
      <alignment horizontal="left" indent="1"/>
    </xf>
    <xf numFmtId="165" fontId="93" fillId="23" borderId="0" xfId="0" applyNumberFormat="1" applyFont="1" applyFill="1" applyBorder="1" applyAlignment="1">
      <alignment horizontal="left" indent="1"/>
    </xf>
    <xf numFmtId="165" fontId="5" fillId="3" borderId="1" xfId="1" applyNumberFormat="1" applyFont="1" applyFill="1" applyBorder="1" applyAlignment="1">
      <alignment horizontal="left" indent="1"/>
    </xf>
    <xf numFmtId="165" fontId="5" fillId="8" borderId="1" xfId="0" applyNumberFormat="1" applyFont="1" applyFill="1" applyBorder="1" applyAlignment="1">
      <alignment horizontal="left" indent="1"/>
    </xf>
    <xf numFmtId="165" fontId="4" fillId="7" borderId="1" xfId="0" applyNumberFormat="1" applyFont="1" applyFill="1" applyBorder="1" applyAlignment="1">
      <alignment horizontal="left" indent="1"/>
    </xf>
    <xf numFmtId="165" fontId="4" fillId="0" borderId="1" xfId="0" applyNumberFormat="1" applyFont="1" applyBorder="1" applyAlignment="1">
      <alignment horizontal="left" indent="1"/>
    </xf>
    <xf numFmtId="165" fontId="94" fillId="0" borderId="0" xfId="0" applyNumberFormat="1" applyFont="1" applyBorder="1" applyAlignment="1">
      <alignment horizontal="left" vertical="center" wrapText="1" indent="1"/>
    </xf>
    <xf numFmtId="165" fontId="95" fillId="0" borderId="0" xfId="0" applyNumberFormat="1" applyFont="1" applyBorder="1" applyAlignment="1">
      <alignment horizontal="left" vertical="center" wrapText="1" indent="1"/>
    </xf>
    <xf numFmtId="0" fontId="5" fillId="6" borderId="4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91" fillId="23" borderId="37" xfId="0" applyFont="1" applyFill="1" applyBorder="1" applyAlignment="1"/>
    <xf numFmtId="179" fontId="91" fillId="23" borderId="36" xfId="0" applyNumberFormat="1" applyFont="1" applyFill="1" applyBorder="1" applyAlignment="1"/>
    <xf numFmtId="2" fontId="93" fillId="24" borderId="1" xfId="0" applyNumberFormat="1" applyFont="1" applyFill="1" applyBorder="1" applyAlignment="1">
      <alignment horizontal="center" vertical="center" wrapText="1"/>
    </xf>
    <xf numFmtId="174" fontId="93" fillId="2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3" borderId="5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5" fillId="11" borderId="5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11" borderId="5" xfId="0" applyFont="1" applyFill="1" applyBorder="1" applyAlignment="1" applyProtection="1">
      <alignment horizontal="left" vertical="center" wrapText="1"/>
    </xf>
    <xf numFmtId="0" fontId="5" fillId="6" borderId="5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11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25" borderId="1" xfId="0" applyFont="1" applyFill="1" applyBorder="1" applyAlignment="1">
      <alignment horizontal="left" vertical="center"/>
    </xf>
    <xf numFmtId="0" fontId="6" fillId="6" borderId="4" xfId="0" applyFont="1" applyFill="1" applyBorder="1" applyAlignment="1" applyProtection="1">
      <alignment horizontal="left" vertical="center" wrapText="1"/>
    </xf>
    <xf numFmtId="165" fontId="2" fillId="0" borderId="0" xfId="0" applyNumberFormat="1" applyFont="1" applyFill="1" applyAlignment="1">
      <alignment horizontal="left" vertical="center"/>
    </xf>
    <xf numFmtId="174" fontId="6" fillId="21" borderId="1" xfId="0" applyNumberFormat="1" applyFont="1" applyFill="1" applyBorder="1" applyAlignment="1">
      <alignment horizontal="left" vertical="center" indent="1"/>
    </xf>
    <xf numFmtId="0" fontId="6" fillId="21" borderId="1" xfId="0" applyFont="1" applyFill="1" applyBorder="1" applyAlignment="1">
      <alignment horizontal="left" vertical="center" indent="1"/>
    </xf>
    <xf numFmtId="165" fontId="93" fillId="26" borderId="1" xfId="0" applyNumberFormat="1" applyFont="1" applyFill="1" applyBorder="1" applyAlignment="1">
      <alignment horizontal="left" vertical="center" wrapText="1" indent="2"/>
    </xf>
    <xf numFmtId="174" fontId="6" fillId="0" borderId="1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4" fontId="8" fillId="0" borderId="1" xfId="0" applyNumberFormat="1" applyFont="1" applyFill="1" applyBorder="1" applyAlignment="1"/>
    <xf numFmtId="177" fontId="8" fillId="0" borderId="1" xfId="0" applyNumberFormat="1" applyFont="1" applyFill="1" applyBorder="1" applyAlignment="1"/>
    <xf numFmtId="174" fontId="2" fillId="0" borderId="1" xfId="0" applyNumberFormat="1" applyFont="1" applyFill="1" applyBorder="1" applyAlignment="1"/>
    <xf numFmtId="177" fontId="2" fillId="0" borderId="1" xfId="0" applyNumberFormat="1" applyFont="1" applyFill="1" applyBorder="1" applyAlignment="1"/>
    <xf numFmtId="165" fontId="8" fillId="8" borderId="1" xfId="0" applyNumberFormat="1" applyFont="1" applyFill="1" applyBorder="1" applyAlignment="1">
      <alignment horizontal="left" indent="1"/>
    </xf>
    <xf numFmtId="0" fontId="26" fillId="0" borderId="4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left" vertical="center" indent="1"/>
    </xf>
    <xf numFmtId="0" fontId="27" fillId="0" borderId="5" xfId="0" applyFont="1" applyFill="1" applyBorder="1" applyAlignment="1">
      <alignment horizontal="left" vertical="center" indent="1"/>
    </xf>
    <xf numFmtId="0" fontId="27" fillId="0" borderId="6" xfId="0" applyFont="1" applyFill="1" applyBorder="1" applyAlignment="1">
      <alignment horizontal="left" vertical="center" indent="1"/>
    </xf>
    <xf numFmtId="0" fontId="27" fillId="0" borderId="4" xfId="0" applyFont="1" applyFill="1" applyBorder="1" applyAlignment="1">
      <alignment horizontal="left" indent="1"/>
    </xf>
    <xf numFmtId="0" fontId="27" fillId="0" borderId="5" xfId="0" applyFont="1" applyFill="1" applyBorder="1" applyAlignment="1">
      <alignment horizontal="left" indent="1"/>
    </xf>
    <xf numFmtId="0" fontId="27" fillId="0" borderId="6" xfId="0" applyFont="1" applyFill="1" applyBorder="1" applyAlignment="1">
      <alignment horizontal="left" indent="1"/>
    </xf>
    <xf numFmtId="0" fontId="26" fillId="0" borderId="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left" vertical="center" indent="1"/>
    </xf>
    <xf numFmtId="0" fontId="27" fillId="0" borderId="4" xfId="0" applyFont="1" applyFill="1" applyBorder="1" applyAlignment="1" applyProtection="1">
      <alignment horizontal="left" vertical="center" wrapText="1" indent="1"/>
    </xf>
    <xf numFmtId="0" fontId="27" fillId="0" borderId="5" xfId="0" applyFont="1" applyFill="1" applyBorder="1" applyAlignment="1" applyProtection="1">
      <alignment horizontal="left" vertical="center" wrapText="1" indent="1"/>
    </xf>
    <xf numFmtId="0" fontId="27" fillId="0" borderId="6" xfId="0" applyFont="1" applyFill="1" applyBorder="1" applyAlignment="1" applyProtection="1">
      <alignment horizontal="left" vertical="center" wrapText="1" indent="1"/>
    </xf>
    <xf numFmtId="0" fontId="30" fillId="12" borderId="1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5" borderId="4" xfId="0" applyFont="1" applyFill="1" applyBorder="1" applyAlignment="1">
      <alignment horizontal="left" vertical="center" indent="1"/>
    </xf>
    <xf numFmtId="0" fontId="5" fillId="5" borderId="5" xfId="0" applyFont="1" applyFill="1" applyBorder="1" applyAlignment="1">
      <alignment horizontal="left" vertical="center" indent="1"/>
    </xf>
    <xf numFmtId="0" fontId="5" fillId="5" borderId="6" xfId="0" applyFont="1" applyFill="1" applyBorder="1" applyAlignment="1">
      <alignment horizontal="left" vertical="center" indent="1"/>
    </xf>
    <xf numFmtId="0" fontId="5" fillId="6" borderId="4" xfId="0" applyFont="1" applyFill="1" applyBorder="1" applyAlignment="1">
      <alignment horizontal="left" indent="1"/>
    </xf>
    <xf numFmtId="0" fontId="5" fillId="6" borderId="5" xfId="0" applyFont="1" applyFill="1" applyBorder="1" applyAlignment="1">
      <alignment horizontal="left" indent="1"/>
    </xf>
    <xf numFmtId="0" fontId="5" fillId="6" borderId="6" xfId="0" applyFont="1" applyFill="1" applyBorder="1" applyAlignment="1">
      <alignment horizontal="left" indent="1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11" borderId="5" xfId="0" applyFont="1" applyFill="1" applyBorder="1" applyAlignment="1">
      <alignment horizontal="left" vertical="center" indent="1"/>
    </xf>
    <xf numFmtId="0" fontId="5" fillId="11" borderId="6" xfId="0" applyFont="1" applyFill="1" applyBorder="1" applyAlignment="1">
      <alignment horizontal="left" vertical="center" indent="1"/>
    </xf>
    <xf numFmtId="0" fontId="5" fillId="11" borderId="4" xfId="0" applyFont="1" applyFill="1" applyBorder="1" applyAlignment="1">
      <alignment horizontal="left" vertical="center" indent="1"/>
    </xf>
    <xf numFmtId="0" fontId="5" fillId="6" borderId="4" xfId="0" applyFont="1" applyFill="1" applyBorder="1" applyAlignment="1">
      <alignment horizontal="left" vertical="center" indent="1"/>
    </xf>
    <xf numFmtId="0" fontId="5" fillId="6" borderId="5" xfId="0" applyFont="1" applyFill="1" applyBorder="1" applyAlignment="1">
      <alignment horizontal="left" vertical="center" indent="1"/>
    </xf>
    <xf numFmtId="0" fontId="5" fillId="6" borderId="6" xfId="0" applyFont="1" applyFill="1" applyBorder="1" applyAlignment="1">
      <alignment horizontal="left" vertical="center" indent="1"/>
    </xf>
    <xf numFmtId="0" fontId="5" fillId="3" borderId="4" xfId="0" applyFont="1" applyFill="1" applyBorder="1" applyAlignment="1" applyProtection="1">
      <alignment horizontal="left" vertical="center" wrapText="1" indent="1"/>
    </xf>
    <xf numFmtId="0" fontId="5" fillId="3" borderId="5" xfId="0" applyFont="1" applyFill="1" applyBorder="1" applyAlignment="1" applyProtection="1">
      <alignment horizontal="left" vertical="center" wrapText="1" indent="1"/>
    </xf>
    <xf numFmtId="0" fontId="5" fillId="3" borderId="6" xfId="0" applyFont="1" applyFill="1" applyBorder="1" applyAlignment="1" applyProtection="1">
      <alignment horizontal="left" vertical="center" wrapText="1" indent="1"/>
    </xf>
    <xf numFmtId="0" fontId="6" fillId="5" borderId="4" xfId="0" applyFont="1" applyFill="1" applyBorder="1" applyAlignment="1">
      <alignment horizontal="left" vertical="center" indent="1"/>
    </xf>
    <xf numFmtId="0" fontId="6" fillId="5" borderId="5" xfId="0" applyFont="1" applyFill="1" applyBorder="1" applyAlignment="1">
      <alignment horizontal="left" vertical="center" indent="1"/>
    </xf>
    <xf numFmtId="0" fontId="6" fillId="5" borderId="6" xfId="0" applyFont="1" applyFill="1" applyBorder="1" applyAlignment="1">
      <alignment horizontal="left" vertical="center" indent="1"/>
    </xf>
    <xf numFmtId="0" fontId="52" fillId="0" borderId="26" xfId="8" applyFont="1" applyBorder="1" applyAlignment="1">
      <alignment horizontal="center"/>
    </xf>
    <xf numFmtId="0" fontId="52" fillId="0" borderId="27" xfId="8" applyFont="1" applyBorder="1" applyAlignment="1">
      <alignment horizontal="center"/>
    </xf>
    <xf numFmtId="0" fontId="52" fillId="0" borderId="28" xfId="8" applyFont="1" applyBorder="1" applyAlignment="1">
      <alignment horizontal="center"/>
    </xf>
    <xf numFmtId="0" fontId="53" fillId="0" borderId="29" xfId="8" applyFont="1" applyBorder="1" applyAlignment="1">
      <alignment horizontal="center"/>
    </xf>
    <xf numFmtId="0" fontId="53" fillId="0" borderId="0" xfId="8" applyFont="1" applyAlignment="1">
      <alignment horizontal="center"/>
    </xf>
    <xf numFmtId="0" fontId="80" fillId="0" borderId="1" xfId="0" applyFont="1" applyBorder="1" applyAlignment="1">
      <alignment horizontal="left" vertical="center" wrapText="1"/>
    </xf>
    <xf numFmtId="0" fontId="81" fillId="0" borderId="1" xfId="0" applyFont="1" applyBorder="1" applyAlignment="1">
      <alignment horizontal="center" vertical="center" wrapText="1"/>
    </xf>
    <xf numFmtId="0" fontId="5" fillId="25" borderId="4" xfId="0" applyFont="1" applyFill="1" applyBorder="1" applyAlignment="1">
      <alignment horizontal="left" vertical="center" indent="1"/>
    </xf>
    <xf numFmtId="0" fontId="5" fillId="25" borderId="5" xfId="0" applyFont="1" applyFill="1" applyBorder="1" applyAlignment="1">
      <alignment horizontal="left" vertical="center" indent="1"/>
    </xf>
    <xf numFmtId="0" fontId="92" fillId="26" borderId="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2" fillId="24" borderId="1" xfId="0" applyFont="1" applyFill="1" applyBorder="1" applyAlignment="1">
      <alignment horizontal="center" vertical="center" wrapText="1"/>
    </xf>
    <xf numFmtId="0" fontId="6" fillId="25" borderId="4" xfId="0" applyFont="1" applyFill="1" applyBorder="1" applyAlignment="1">
      <alignment horizontal="left" vertical="center" indent="1"/>
    </xf>
    <xf numFmtId="0" fontId="6" fillId="25" borderId="5" xfId="0" applyFont="1" applyFill="1" applyBorder="1" applyAlignment="1">
      <alignment horizontal="left" vertical="center" indent="1"/>
    </xf>
    <xf numFmtId="0" fontId="91" fillId="23" borderId="3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1" fillId="23" borderId="1" xfId="0" applyFont="1" applyFill="1" applyBorder="1" applyAlignment="1">
      <alignment horizontal="center"/>
    </xf>
    <xf numFmtId="0" fontId="92" fillId="24" borderId="34" xfId="0" applyFont="1" applyFill="1" applyBorder="1" applyAlignment="1">
      <alignment horizontal="center" vertical="center" wrapText="1"/>
    </xf>
    <xf numFmtId="0" fontId="92" fillId="24" borderId="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63" fillId="20" borderId="0" xfId="0" applyFont="1" applyFill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85" fillId="0" borderId="0" xfId="0" applyFont="1" applyAlignment="1">
      <alignment horizontal="center"/>
    </xf>
    <xf numFmtId="0" fontId="74" fillId="22" borderId="0" xfId="0" applyFont="1" applyFill="1" applyAlignment="1">
      <alignment horizontal="left" vertical="center" wrapText="1"/>
    </xf>
    <xf numFmtId="2" fontId="44" fillId="0" borderId="22" xfId="6" applyNumberFormat="1" applyFont="1" applyFill="1" applyBorder="1" applyAlignment="1">
      <alignment horizontal="left" vertical="center" wrapText="1"/>
    </xf>
    <xf numFmtId="2" fontId="44" fillId="0" borderId="24" xfId="6" applyNumberFormat="1" applyFont="1" applyFill="1" applyBorder="1" applyAlignment="1">
      <alignment horizontal="left" vertical="center" wrapText="1"/>
    </xf>
    <xf numFmtId="0" fontId="49" fillId="0" borderId="0" xfId="0" applyFont="1" applyAlignment="1">
      <alignment horizontal="center"/>
    </xf>
    <xf numFmtId="2" fontId="44" fillId="0" borderId="22" xfId="6" applyNumberFormat="1" applyFont="1" applyFill="1" applyBorder="1" applyAlignment="1">
      <alignment horizontal="left" wrapText="1"/>
    </xf>
    <xf numFmtId="2" fontId="44" fillId="0" borderId="24" xfId="6" applyNumberFormat="1" applyFont="1" applyFill="1" applyBorder="1" applyAlignment="1">
      <alignment horizontal="left" wrapText="1"/>
    </xf>
    <xf numFmtId="0" fontId="74" fillId="0" borderId="22" xfId="0" applyFont="1" applyBorder="1" applyAlignment="1">
      <alignment horizontal="center" wrapText="1"/>
    </xf>
    <xf numFmtId="0" fontId="74" fillId="0" borderId="24" xfId="0" applyFont="1" applyBorder="1" applyAlignment="1">
      <alignment horizontal="center" wrapText="1"/>
    </xf>
    <xf numFmtId="0" fontId="74" fillId="0" borderId="22" xfId="0" applyFont="1" applyBorder="1" applyAlignment="1">
      <alignment horizontal="left" vertical="center" wrapText="1"/>
    </xf>
    <xf numFmtId="0" fontId="74" fillId="0" borderId="23" xfId="0" applyFont="1" applyBorder="1" applyAlignment="1">
      <alignment horizontal="left" vertical="center" wrapText="1"/>
    </xf>
    <xf numFmtId="2" fontId="44" fillId="15" borderId="0" xfId="6" applyNumberFormat="1" applyFont="1" applyFill="1" applyBorder="1" applyAlignment="1">
      <alignment horizontal="left" vertical="top" wrapText="1" readingOrder="1"/>
    </xf>
    <xf numFmtId="2" fontId="49" fillId="0" borderId="0" xfId="6" applyNumberFormat="1" applyFont="1" applyFill="1" applyBorder="1" applyAlignment="1">
      <alignment horizontal="center"/>
    </xf>
    <xf numFmtId="175" fontId="44" fillId="0" borderId="22" xfId="6" applyNumberFormat="1" applyFont="1" applyFill="1" applyBorder="1" applyAlignment="1">
      <alignment horizontal="left" wrapText="1"/>
    </xf>
    <xf numFmtId="175" fontId="44" fillId="0" borderId="24" xfId="6" applyNumberFormat="1" applyFont="1" applyFill="1" applyBorder="1" applyAlignment="1">
      <alignment horizontal="left" wrapText="1"/>
    </xf>
    <xf numFmtId="2" fontId="42" fillId="0" borderId="0" xfId="6" applyNumberFormat="1" applyFont="1" applyFill="1" applyAlignment="1">
      <alignment horizontal="center"/>
    </xf>
    <xf numFmtId="2" fontId="44" fillId="15" borderId="0" xfId="6" applyNumberFormat="1" applyFont="1" applyFill="1" applyBorder="1" applyAlignment="1">
      <alignment horizontal="justify" vertical="center" wrapText="1" readingOrder="1"/>
    </xf>
    <xf numFmtId="2" fontId="44" fillId="15" borderId="0" xfId="6" applyNumberFormat="1" applyFont="1" applyFill="1" applyBorder="1" applyAlignment="1">
      <alignment horizontal="left" vertical="center" wrapText="1"/>
    </xf>
    <xf numFmtId="2" fontId="44" fillId="0" borderId="17" xfId="6" applyNumberFormat="1" applyFont="1" applyFill="1" applyBorder="1" applyAlignment="1">
      <alignment horizontal="left" wrapText="1"/>
    </xf>
    <xf numFmtId="2" fontId="44" fillId="0" borderId="2" xfId="6" applyNumberFormat="1" applyFont="1" applyFill="1" applyBorder="1" applyAlignment="1">
      <alignment horizontal="left" wrapText="1"/>
    </xf>
    <xf numFmtId="2" fontId="44" fillId="15" borderId="0" xfId="6" applyNumberFormat="1" applyFont="1" applyFill="1" applyBorder="1" applyAlignment="1">
      <alignment horizontal="justify" vertical="top" wrapText="1" readingOrder="1"/>
    </xf>
    <xf numFmtId="0" fontId="57" fillId="0" borderId="22" xfId="2" applyFont="1" applyFill="1" applyBorder="1" applyAlignment="1" applyProtection="1">
      <alignment horizontal="left" wrapText="1"/>
      <protection locked="0"/>
    </xf>
    <xf numFmtId="0" fontId="57" fillId="0" borderId="24" xfId="2" applyFont="1" applyFill="1" applyBorder="1" applyAlignment="1" applyProtection="1">
      <alignment horizontal="left" wrapText="1"/>
      <protection locked="0"/>
    </xf>
    <xf numFmtId="0" fontId="57" fillId="0" borderId="17" xfId="2" applyFont="1" applyFill="1" applyBorder="1" applyAlignment="1" applyProtection="1">
      <alignment horizontal="left" wrapText="1"/>
      <protection locked="0"/>
    </xf>
    <xf numFmtId="0" fontId="57" fillId="0" borderId="2" xfId="2" applyFont="1" applyFill="1" applyBorder="1" applyAlignment="1" applyProtection="1">
      <alignment horizontal="left" wrapText="1"/>
      <protection locked="0"/>
    </xf>
    <xf numFmtId="0" fontId="67" fillId="0" borderId="19" xfId="2" applyFont="1" applyFill="1" applyBorder="1" applyAlignment="1" applyProtection="1">
      <alignment horizontal="center" vertical="center" wrapText="1"/>
      <protection locked="0"/>
    </xf>
    <xf numFmtId="0" fontId="67" fillId="0" borderId="3" xfId="2" applyFont="1" applyFill="1" applyBorder="1" applyAlignment="1" applyProtection="1">
      <alignment horizontal="center" vertical="center" wrapText="1"/>
      <protection locked="0"/>
    </xf>
    <xf numFmtId="4" fontId="67" fillId="0" borderId="19" xfId="2" applyNumberFormat="1" applyFont="1" applyFill="1" applyBorder="1" applyAlignment="1" applyProtection="1">
      <alignment horizontal="center" vertical="center"/>
      <protection locked="0"/>
    </xf>
    <xf numFmtId="4" fontId="67" fillId="0" borderId="3" xfId="2" applyNumberFormat="1" applyFont="1" applyFill="1" applyBorder="1" applyAlignment="1" applyProtection="1">
      <alignment horizontal="center" vertical="center"/>
      <protection locked="0"/>
    </xf>
    <xf numFmtId="4" fontId="67" fillId="0" borderId="19" xfId="2" applyNumberFormat="1" applyFont="1" applyFill="1" applyBorder="1" applyAlignment="1">
      <alignment horizontal="center" vertical="center"/>
    </xf>
    <xf numFmtId="4" fontId="67" fillId="0" borderId="3" xfId="2" applyNumberFormat="1" applyFont="1" applyFill="1" applyBorder="1" applyAlignment="1">
      <alignment horizontal="center" vertical="center"/>
    </xf>
    <xf numFmtId="0" fontId="57" fillId="0" borderId="22" xfId="2" applyFont="1" applyBorder="1" applyAlignment="1" applyProtection="1">
      <alignment horizontal="left" vertical="center" wrapText="1"/>
      <protection locked="0"/>
    </xf>
    <xf numFmtId="0" fontId="57" fillId="0" borderId="24" xfId="2" applyFont="1" applyBorder="1" applyAlignment="1" applyProtection="1">
      <alignment horizontal="left" vertical="center" wrapText="1"/>
      <protection locked="0"/>
    </xf>
    <xf numFmtId="0" fontId="57" fillId="0" borderId="22" xfId="2" applyFont="1" applyBorder="1" applyAlignment="1" applyProtection="1">
      <alignment horizontal="left" wrapText="1"/>
      <protection locked="0"/>
    </xf>
    <xf numFmtId="0" fontId="57" fillId="0" borderId="24" xfId="2" applyFont="1" applyBorder="1" applyAlignment="1" applyProtection="1">
      <alignment horizontal="left" wrapText="1"/>
      <protection locked="0"/>
    </xf>
    <xf numFmtId="2" fontId="44" fillId="15" borderId="0" xfId="6" applyNumberFormat="1" applyFont="1" applyFill="1" applyBorder="1" applyAlignment="1">
      <alignment horizontal="left" vertical="center" wrapText="1" readingOrder="1"/>
    </xf>
    <xf numFmtId="175" fontId="44" fillId="0" borderId="22" xfId="6" applyNumberFormat="1" applyFont="1" applyFill="1" applyBorder="1" applyAlignment="1">
      <alignment horizontal="left" vertical="center" wrapText="1"/>
    </xf>
    <xf numFmtId="175" fontId="44" fillId="0" borderId="24" xfId="6" applyNumberFormat="1" applyFont="1" applyFill="1" applyBorder="1" applyAlignment="1">
      <alignment horizontal="left" vertical="center" wrapText="1"/>
    </xf>
    <xf numFmtId="175" fontId="44" fillId="0" borderId="17" xfId="6" applyNumberFormat="1" applyFont="1" applyFill="1" applyBorder="1" applyAlignment="1">
      <alignment horizontal="left" vertical="center" wrapText="1"/>
    </xf>
    <xf numFmtId="175" fontId="44" fillId="0" borderId="2" xfId="6" applyNumberFormat="1" applyFont="1" applyFill="1" applyBorder="1" applyAlignment="1">
      <alignment horizontal="left" vertical="center" wrapText="1"/>
    </xf>
    <xf numFmtId="4" fontId="44" fillId="0" borderId="19" xfId="6" applyNumberFormat="1" applyFont="1" applyFill="1" applyBorder="1" applyAlignment="1">
      <alignment horizontal="center" vertical="center"/>
    </xf>
    <xf numFmtId="4" fontId="44" fillId="0" borderId="3" xfId="6" applyNumberFormat="1" applyFont="1" applyFill="1" applyBorder="1" applyAlignment="1">
      <alignment horizontal="center" vertical="center"/>
    </xf>
    <xf numFmtId="2" fontId="44" fillId="0" borderId="19" xfId="6" applyNumberFormat="1" applyFont="1" applyFill="1" applyBorder="1" applyAlignment="1">
      <alignment horizontal="center" vertical="center"/>
    </xf>
    <xf numFmtId="2" fontId="44" fillId="0" borderId="3" xfId="6" applyNumberFormat="1" applyFont="1" applyFill="1" applyBorder="1" applyAlignment="1">
      <alignment horizontal="center" vertical="center"/>
    </xf>
    <xf numFmtId="2" fontId="44" fillId="0" borderId="19" xfId="6" applyNumberFormat="1" applyFont="1" applyFill="1" applyBorder="1" applyAlignment="1" applyProtection="1">
      <alignment horizontal="center" vertical="center"/>
      <protection locked="0"/>
    </xf>
    <xf numFmtId="2" fontId="44" fillId="0" borderId="3" xfId="6" applyNumberFormat="1" applyFont="1" applyFill="1" applyBorder="1" applyAlignment="1" applyProtection="1">
      <alignment horizontal="center" vertical="center"/>
      <protection locked="0"/>
    </xf>
    <xf numFmtId="2" fontId="50" fillId="15" borderId="0" xfId="6" applyNumberFormat="1" applyFont="1" applyFill="1" applyBorder="1" applyAlignment="1">
      <alignment horizontal="left" vertical="top" wrapText="1" readingOrder="1"/>
    </xf>
    <xf numFmtId="2" fontId="44" fillId="0" borderId="22" xfId="6" applyNumberFormat="1" applyFont="1" applyFill="1" applyBorder="1" applyAlignment="1">
      <alignment vertical="center" wrapText="1"/>
    </xf>
    <xf numFmtId="2" fontId="44" fillId="0" borderId="24" xfId="6" applyNumberFormat="1" applyFont="1" applyFill="1" applyBorder="1" applyAlignment="1">
      <alignment vertical="center" wrapText="1"/>
    </xf>
    <xf numFmtId="2" fontId="44" fillId="0" borderId="22" xfId="6" applyNumberFormat="1" applyFont="1" applyFill="1" applyBorder="1" applyAlignment="1">
      <alignment horizontal="center" vertical="center" wrapText="1"/>
    </xf>
    <xf numFmtId="2" fontId="44" fillId="0" borderId="24" xfId="6" applyNumberFormat="1" applyFont="1" applyFill="1" applyBorder="1" applyAlignment="1">
      <alignment horizontal="center" vertical="center" wrapText="1"/>
    </xf>
  </cellXfs>
  <cellStyles count="11">
    <cellStyle name="Millares 2" xfId="4"/>
    <cellStyle name="Millares 2 2" xfId="6"/>
    <cellStyle name="Millares 2 4 2" xfId="5"/>
    <cellStyle name="Moneda" xfId="1" builtinId="4"/>
    <cellStyle name="Normal" xfId="0" builtinId="0"/>
    <cellStyle name="Normal 2" xfId="2"/>
    <cellStyle name="Normal 2 2" xfId="10"/>
    <cellStyle name="Normal 3" xfId="8"/>
    <cellStyle name="Normal_Anprun" xfId="3"/>
    <cellStyle name="Normal_VINCES1" xfId="9"/>
    <cellStyle name="Porcentaje 2" xfId="7"/>
  </cellStyles>
  <dxfs count="0"/>
  <tableStyles count="0" defaultTableStyle="TableStyleMedium2" defaultPivotStyle="PivotStyleLight16"/>
  <colors>
    <mruColors>
      <color rgb="FFFFCCFF"/>
      <color rgb="FFFF00FF"/>
      <color rgb="FFFFFF99"/>
      <color rgb="FFCC99FF"/>
      <color rgb="FF990033"/>
      <color rgb="FF0066FF"/>
      <color rgb="FFFF6600"/>
      <color rgb="FF996633"/>
      <color rgb="FF8000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168088</xdr:colOff>
      <xdr:row>0</xdr:row>
      <xdr:rowOff>33618</xdr:rowOff>
    </xdr:from>
    <xdr:ext cx="9176859" cy="1086970"/>
    <xdr:pic>
      <xdr:nvPicPr>
        <xdr:cNvPr id="2" name="Picture 1">
          <a:extLst>
            <a:ext uri="{FF2B5EF4-FFF2-40B4-BE49-F238E27FC236}">
              <a16:creationId xmlns:a16="http://schemas.microsoft.com/office/drawing/2014/main" id="{22FD2B0B-FD78-4055-8FE2-91664B1872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381000" y="33618"/>
          <a:ext cx="9176859" cy="108697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168088</xdr:colOff>
      <xdr:row>0</xdr:row>
      <xdr:rowOff>33618</xdr:rowOff>
    </xdr:from>
    <xdr:ext cx="9176859" cy="1086970"/>
    <xdr:pic>
      <xdr:nvPicPr>
        <xdr:cNvPr id="2" name="Picture 1">
          <a:extLst>
            <a:ext uri="{FF2B5EF4-FFF2-40B4-BE49-F238E27FC236}">
              <a16:creationId xmlns:a16="http://schemas.microsoft.com/office/drawing/2014/main" id="{22FD2B0B-FD78-4055-8FE2-91664B1872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377638" y="33618"/>
          <a:ext cx="9176859" cy="108697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216776</xdr:colOff>
      <xdr:row>0</xdr:row>
      <xdr:rowOff>105103</xdr:rowOff>
    </xdr:from>
    <xdr:to>
      <xdr:col>7</xdr:col>
      <xdr:colOff>860535</xdr:colOff>
      <xdr:row>0</xdr:row>
      <xdr:rowOff>945931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FD2B0B-FD78-4055-8FE2-91664B1872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4966" y="105103"/>
          <a:ext cx="7107621" cy="840828"/>
        </a:xfrm>
        <a:prstGeom prst="rect">
          <a:avLst/>
        </a:prstGeom>
      </xdr:spPr>
    </xdr:pic>
    <xdr:clientData/>
  </xdr:twoCellAnchor>
  <xdr:twoCellAnchor editAs="oneCell">
    <xdr:from>
      <xdr:col>2</xdr:col>
      <xdr:colOff>111672</xdr:colOff>
      <xdr:row>58</xdr:row>
      <xdr:rowOff>72259</xdr:rowOff>
    </xdr:from>
    <xdr:to>
      <xdr:col>7</xdr:col>
      <xdr:colOff>755431</xdr:colOff>
      <xdr:row>58</xdr:row>
      <xdr:rowOff>913087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A028B7D-FA56-4EC4-8446-5F6D0BAB3C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29862" y="12211707"/>
          <a:ext cx="7107621" cy="840828"/>
        </a:xfrm>
        <a:prstGeom prst="rect">
          <a:avLst/>
        </a:prstGeom>
      </xdr:spPr>
    </xdr:pic>
    <xdr:clientData/>
  </xdr:twoCellAnchor>
  <xdr:oneCellAnchor>
    <xdr:from>
      <xdr:col>2</xdr:col>
      <xdr:colOff>216776</xdr:colOff>
      <xdr:row>116</xdr:row>
      <xdr:rowOff>105103</xdr:rowOff>
    </xdr:from>
    <xdr:ext cx="7107621" cy="840828"/>
    <xdr:pic>
      <xdr:nvPicPr>
        <xdr:cNvPr id="4" name="Picture 1">
          <a:extLst>
            <a:ext uri="{FF2B5EF4-FFF2-40B4-BE49-F238E27FC236}">
              <a16:creationId xmlns:a16="http://schemas.microsoft.com/office/drawing/2014/main" id="{A0084505-D9AC-4FD8-B467-0B68F9AC6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4966" y="105103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172</xdr:row>
      <xdr:rowOff>105103</xdr:rowOff>
    </xdr:from>
    <xdr:ext cx="7107621" cy="840828"/>
    <xdr:pic>
      <xdr:nvPicPr>
        <xdr:cNvPr id="5" name="Picture 1">
          <a:extLst>
            <a:ext uri="{FF2B5EF4-FFF2-40B4-BE49-F238E27FC236}">
              <a16:creationId xmlns:a16="http://schemas.microsoft.com/office/drawing/2014/main" id="{69466D3C-5DC1-476A-8C8D-0EB4E13893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4966" y="24390569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228</xdr:row>
      <xdr:rowOff>105103</xdr:rowOff>
    </xdr:from>
    <xdr:ext cx="7107621" cy="840828"/>
    <xdr:pic>
      <xdr:nvPicPr>
        <xdr:cNvPr id="6" name="Picture 1">
          <a:extLst>
            <a:ext uri="{FF2B5EF4-FFF2-40B4-BE49-F238E27FC236}">
              <a16:creationId xmlns:a16="http://schemas.microsoft.com/office/drawing/2014/main" id="{93436A9A-2378-4DA0-A939-97F8885D16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4966" y="36536586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288</xdr:row>
      <xdr:rowOff>105103</xdr:rowOff>
    </xdr:from>
    <xdr:ext cx="7107621" cy="840828"/>
    <xdr:pic>
      <xdr:nvPicPr>
        <xdr:cNvPr id="8" name="Picture 1">
          <a:extLst>
            <a:ext uri="{FF2B5EF4-FFF2-40B4-BE49-F238E27FC236}">
              <a16:creationId xmlns:a16="http://schemas.microsoft.com/office/drawing/2014/main" id="{0C9D181E-459E-4D87-B967-1E0DC18E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4966" y="24390569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347</xdr:row>
      <xdr:rowOff>105103</xdr:rowOff>
    </xdr:from>
    <xdr:ext cx="7107621" cy="840828"/>
    <xdr:pic>
      <xdr:nvPicPr>
        <xdr:cNvPr id="9" name="Picture 1">
          <a:extLst>
            <a:ext uri="{FF2B5EF4-FFF2-40B4-BE49-F238E27FC236}">
              <a16:creationId xmlns:a16="http://schemas.microsoft.com/office/drawing/2014/main" id="{2F8C2D04-1A5C-45DA-95E6-CB3CE52DE9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537" y="60858038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406</xdr:row>
      <xdr:rowOff>105103</xdr:rowOff>
    </xdr:from>
    <xdr:ext cx="7107621" cy="840828"/>
    <xdr:pic>
      <xdr:nvPicPr>
        <xdr:cNvPr id="10" name="Picture 1">
          <a:extLst>
            <a:ext uri="{FF2B5EF4-FFF2-40B4-BE49-F238E27FC236}">
              <a16:creationId xmlns:a16="http://schemas.microsoft.com/office/drawing/2014/main" id="{898C5846-1F17-45D3-8C05-DE90FAB795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537" y="73016907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465</xdr:row>
      <xdr:rowOff>105103</xdr:rowOff>
    </xdr:from>
    <xdr:ext cx="7107621" cy="840828"/>
    <xdr:pic>
      <xdr:nvPicPr>
        <xdr:cNvPr id="11" name="Picture 1">
          <a:extLst>
            <a:ext uri="{FF2B5EF4-FFF2-40B4-BE49-F238E27FC236}">
              <a16:creationId xmlns:a16="http://schemas.microsoft.com/office/drawing/2014/main" id="{AD62ABF0-676D-4DB8-B88A-C1319C8535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537" y="85175777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197827</xdr:colOff>
      <xdr:row>521</xdr:row>
      <xdr:rowOff>102577</xdr:rowOff>
    </xdr:from>
    <xdr:ext cx="7107621" cy="840828"/>
    <xdr:pic>
      <xdr:nvPicPr>
        <xdr:cNvPr id="12" name="Picture 1">
          <a:extLst>
            <a:ext uri="{FF2B5EF4-FFF2-40B4-BE49-F238E27FC236}">
              <a16:creationId xmlns:a16="http://schemas.microsoft.com/office/drawing/2014/main" id="{BE0F290B-AB87-45FB-92A3-386E578660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16269" y="109325019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109904</xdr:colOff>
      <xdr:row>578</xdr:row>
      <xdr:rowOff>80596</xdr:rowOff>
    </xdr:from>
    <xdr:ext cx="7107621" cy="840828"/>
    <xdr:pic>
      <xdr:nvPicPr>
        <xdr:cNvPr id="13" name="Picture 1">
          <a:extLst>
            <a:ext uri="{FF2B5EF4-FFF2-40B4-BE49-F238E27FC236}">
              <a16:creationId xmlns:a16="http://schemas.microsoft.com/office/drawing/2014/main" id="{9AF3CE15-2539-4E3B-A1B3-87EC9C3D5C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28346" y="121062750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212481</xdr:colOff>
      <xdr:row>635</xdr:row>
      <xdr:rowOff>95250</xdr:rowOff>
    </xdr:from>
    <xdr:ext cx="7107621" cy="840828"/>
    <xdr:pic>
      <xdr:nvPicPr>
        <xdr:cNvPr id="14" name="Picture 1">
          <a:extLst>
            <a:ext uri="{FF2B5EF4-FFF2-40B4-BE49-F238E27FC236}">
              <a16:creationId xmlns:a16="http://schemas.microsoft.com/office/drawing/2014/main" id="{F4AFD348-0F63-4EB3-B570-50316A0764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0923" y="133137519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139211</xdr:colOff>
      <xdr:row>693</xdr:row>
      <xdr:rowOff>80596</xdr:rowOff>
    </xdr:from>
    <xdr:ext cx="7107621" cy="840828"/>
    <xdr:pic>
      <xdr:nvPicPr>
        <xdr:cNvPr id="15" name="Picture 1">
          <a:extLst>
            <a:ext uri="{FF2B5EF4-FFF2-40B4-BE49-F238E27FC236}">
              <a16:creationId xmlns:a16="http://schemas.microsoft.com/office/drawing/2014/main" id="{83327F21-AEEE-4CBA-83C9-1A97242D92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57653" y="145168327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153865</xdr:colOff>
      <xdr:row>752</xdr:row>
      <xdr:rowOff>146538</xdr:rowOff>
    </xdr:from>
    <xdr:ext cx="7107621" cy="840828"/>
    <xdr:pic>
      <xdr:nvPicPr>
        <xdr:cNvPr id="16" name="Picture 1">
          <a:extLst>
            <a:ext uri="{FF2B5EF4-FFF2-40B4-BE49-F238E27FC236}">
              <a16:creationId xmlns:a16="http://schemas.microsoft.com/office/drawing/2014/main" id="{75E1906B-3A38-4815-AA75-C7D9358FD9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72307" y="162877500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175847</xdr:colOff>
      <xdr:row>808</xdr:row>
      <xdr:rowOff>117231</xdr:rowOff>
    </xdr:from>
    <xdr:ext cx="7107621" cy="840828"/>
    <xdr:pic>
      <xdr:nvPicPr>
        <xdr:cNvPr id="17" name="Picture 1">
          <a:extLst>
            <a:ext uri="{FF2B5EF4-FFF2-40B4-BE49-F238E27FC236}">
              <a16:creationId xmlns:a16="http://schemas.microsoft.com/office/drawing/2014/main" id="{44A6F6D1-14BA-42F6-B9B0-DDBD85E835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94289" y="168870923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117231</xdr:colOff>
      <xdr:row>863</xdr:row>
      <xdr:rowOff>102577</xdr:rowOff>
    </xdr:from>
    <xdr:ext cx="7107621" cy="840828"/>
    <xdr:pic>
      <xdr:nvPicPr>
        <xdr:cNvPr id="18" name="Picture 1">
          <a:extLst>
            <a:ext uri="{FF2B5EF4-FFF2-40B4-BE49-F238E27FC236}">
              <a16:creationId xmlns:a16="http://schemas.microsoft.com/office/drawing/2014/main" id="{AA18045A-741A-4750-97B7-0547DA8A3D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35673" y="180234981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43962</xdr:colOff>
      <xdr:row>917</xdr:row>
      <xdr:rowOff>109903</xdr:rowOff>
    </xdr:from>
    <xdr:ext cx="7107621" cy="840828"/>
    <xdr:pic>
      <xdr:nvPicPr>
        <xdr:cNvPr id="19" name="Picture 1">
          <a:extLst>
            <a:ext uri="{FF2B5EF4-FFF2-40B4-BE49-F238E27FC236}">
              <a16:creationId xmlns:a16="http://schemas.microsoft.com/office/drawing/2014/main" id="{670B3068-ECDC-42E8-8273-EA0CF63F1F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062404" y="196009845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131886</xdr:colOff>
      <xdr:row>975</xdr:row>
      <xdr:rowOff>58616</xdr:rowOff>
    </xdr:from>
    <xdr:ext cx="7107621" cy="840828"/>
    <xdr:pic>
      <xdr:nvPicPr>
        <xdr:cNvPr id="20" name="Picture 1">
          <a:extLst>
            <a:ext uri="{FF2B5EF4-FFF2-40B4-BE49-F238E27FC236}">
              <a16:creationId xmlns:a16="http://schemas.microsoft.com/office/drawing/2014/main" id="{1AF228FF-9821-4ADA-9D8F-57613AEABA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50328" y="203432020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131886</xdr:colOff>
      <xdr:row>1031</xdr:row>
      <xdr:rowOff>58616</xdr:rowOff>
    </xdr:from>
    <xdr:ext cx="7107621" cy="840828"/>
    <xdr:pic>
      <xdr:nvPicPr>
        <xdr:cNvPr id="21" name="Picture 1">
          <a:extLst>
            <a:ext uri="{FF2B5EF4-FFF2-40B4-BE49-F238E27FC236}">
              <a16:creationId xmlns:a16="http://schemas.microsoft.com/office/drawing/2014/main" id="{DFDB27AD-5000-4964-9D28-E89ABE9CA3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50328" y="203432020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131886</xdr:colOff>
      <xdr:row>1088</xdr:row>
      <xdr:rowOff>58616</xdr:rowOff>
    </xdr:from>
    <xdr:ext cx="7107621" cy="840828"/>
    <xdr:pic>
      <xdr:nvPicPr>
        <xdr:cNvPr id="22" name="Picture 1">
          <a:extLst>
            <a:ext uri="{FF2B5EF4-FFF2-40B4-BE49-F238E27FC236}">
              <a16:creationId xmlns:a16="http://schemas.microsoft.com/office/drawing/2014/main" id="{E393DE5D-91C5-410B-858B-1EFDD6D09B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50328" y="215008558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73269</xdr:colOff>
      <xdr:row>1144</xdr:row>
      <xdr:rowOff>58616</xdr:rowOff>
    </xdr:from>
    <xdr:ext cx="7107621" cy="840828"/>
    <xdr:pic>
      <xdr:nvPicPr>
        <xdr:cNvPr id="23" name="Picture 1">
          <a:extLst>
            <a:ext uri="{FF2B5EF4-FFF2-40B4-BE49-F238E27FC236}">
              <a16:creationId xmlns:a16="http://schemas.microsoft.com/office/drawing/2014/main" id="{2234EB93-EA40-404D-87A7-38BF84FCDF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091711" y="238161635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139211</xdr:colOff>
      <xdr:row>1201</xdr:row>
      <xdr:rowOff>102577</xdr:rowOff>
    </xdr:from>
    <xdr:ext cx="7107621" cy="840828"/>
    <xdr:pic>
      <xdr:nvPicPr>
        <xdr:cNvPr id="24" name="Picture 1">
          <a:extLst>
            <a:ext uri="{FF2B5EF4-FFF2-40B4-BE49-F238E27FC236}">
              <a16:creationId xmlns:a16="http://schemas.microsoft.com/office/drawing/2014/main" id="{C77D6291-6E35-4B5B-AFEF-ECEA99B7C2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57653" y="249884712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153866</xdr:colOff>
      <xdr:row>1257</xdr:row>
      <xdr:rowOff>109904</xdr:rowOff>
    </xdr:from>
    <xdr:ext cx="7107621" cy="840828"/>
    <xdr:pic>
      <xdr:nvPicPr>
        <xdr:cNvPr id="25" name="Picture 1">
          <a:extLst>
            <a:ext uri="{FF2B5EF4-FFF2-40B4-BE49-F238E27FC236}">
              <a16:creationId xmlns:a16="http://schemas.microsoft.com/office/drawing/2014/main" id="{C1637BD0-F63C-407C-9AE4-A9999E58EB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72308" y="261556500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161192</xdr:colOff>
      <xdr:row>1315</xdr:row>
      <xdr:rowOff>87923</xdr:rowOff>
    </xdr:from>
    <xdr:ext cx="7107621" cy="840828"/>
    <xdr:pic>
      <xdr:nvPicPr>
        <xdr:cNvPr id="26" name="Picture 1">
          <a:extLst>
            <a:ext uri="{FF2B5EF4-FFF2-40B4-BE49-F238E27FC236}">
              <a16:creationId xmlns:a16="http://schemas.microsoft.com/office/drawing/2014/main" id="{FA2FF0E3-4800-4883-A1D6-B263B33759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79634" y="273492058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175846</xdr:colOff>
      <xdr:row>1373</xdr:row>
      <xdr:rowOff>95250</xdr:rowOff>
    </xdr:from>
    <xdr:ext cx="7107621" cy="840828"/>
    <xdr:pic>
      <xdr:nvPicPr>
        <xdr:cNvPr id="27" name="Picture 1">
          <a:extLst>
            <a:ext uri="{FF2B5EF4-FFF2-40B4-BE49-F238E27FC236}">
              <a16:creationId xmlns:a16="http://schemas.microsoft.com/office/drawing/2014/main" id="{FA2FF0E3-4800-4883-A1D6-B263B33759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94288" y="297963981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175846</xdr:colOff>
      <xdr:row>1431</xdr:row>
      <xdr:rowOff>95250</xdr:rowOff>
    </xdr:from>
    <xdr:ext cx="7107621" cy="840828"/>
    <xdr:pic>
      <xdr:nvPicPr>
        <xdr:cNvPr id="28" name="Picture 1">
          <a:extLst>
            <a:ext uri="{FF2B5EF4-FFF2-40B4-BE49-F238E27FC236}">
              <a16:creationId xmlns:a16="http://schemas.microsoft.com/office/drawing/2014/main" id="{FA2FF0E3-4800-4883-A1D6-B263B33759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94288" y="297963981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175846</xdr:colOff>
      <xdr:row>1489</xdr:row>
      <xdr:rowOff>95250</xdr:rowOff>
    </xdr:from>
    <xdr:ext cx="7107621" cy="840828"/>
    <xdr:pic>
      <xdr:nvPicPr>
        <xdr:cNvPr id="29" name="Picture 1">
          <a:extLst>
            <a:ext uri="{FF2B5EF4-FFF2-40B4-BE49-F238E27FC236}">
              <a16:creationId xmlns:a16="http://schemas.microsoft.com/office/drawing/2014/main" id="{FA2FF0E3-4800-4883-A1D6-B263B33759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94288" y="310756788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131886</xdr:colOff>
      <xdr:row>1547</xdr:row>
      <xdr:rowOff>58616</xdr:rowOff>
    </xdr:from>
    <xdr:ext cx="7107621" cy="840828"/>
    <xdr:pic>
      <xdr:nvPicPr>
        <xdr:cNvPr id="30" name="Picture 1">
          <a:extLst>
            <a:ext uri="{FF2B5EF4-FFF2-40B4-BE49-F238E27FC236}">
              <a16:creationId xmlns:a16="http://schemas.microsoft.com/office/drawing/2014/main" id="{DFDB27AD-5000-4964-9D28-E89ABE9CA3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50328" y="224350385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131886</xdr:colOff>
      <xdr:row>1604</xdr:row>
      <xdr:rowOff>58616</xdr:rowOff>
    </xdr:from>
    <xdr:ext cx="7107621" cy="840828"/>
    <xdr:pic>
      <xdr:nvPicPr>
        <xdr:cNvPr id="31" name="Picture 1">
          <a:extLst>
            <a:ext uri="{FF2B5EF4-FFF2-40B4-BE49-F238E27FC236}">
              <a16:creationId xmlns:a16="http://schemas.microsoft.com/office/drawing/2014/main" id="{E393DE5D-91C5-410B-858B-1EFDD6D09B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50328" y="236095443"/>
          <a:ext cx="7107621" cy="840828"/>
        </a:xfrm>
        <a:prstGeom prst="rect">
          <a:avLst/>
        </a:prstGeom>
      </xdr:spPr>
    </xdr:pic>
    <xdr:clientData/>
  </xdr:oneCellAnchor>
  <xdr:twoCellAnchor editAs="oneCell">
    <xdr:from>
      <xdr:col>2</xdr:col>
      <xdr:colOff>216776</xdr:colOff>
      <xdr:row>1718</xdr:row>
      <xdr:rowOff>105103</xdr:rowOff>
    </xdr:from>
    <xdr:to>
      <xdr:col>7</xdr:col>
      <xdr:colOff>860535</xdr:colOff>
      <xdr:row>1718</xdr:row>
      <xdr:rowOff>952525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id="{22FD2B0B-FD78-4055-8FE2-91664B1872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951" y="12840028"/>
          <a:ext cx="7101709" cy="840828"/>
        </a:xfrm>
        <a:prstGeom prst="rect">
          <a:avLst/>
        </a:prstGeom>
      </xdr:spPr>
    </xdr:pic>
    <xdr:clientData/>
  </xdr:twoCellAnchor>
  <xdr:twoCellAnchor editAs="oneCell">
    <xdr:from>
      <xdr:col>2</xdr:col>
      <xdr:colOff>148308</xdr:colOff>
      <xdr:row>1774</xdr:row>
      <xdr:rowOff>13644</xdr:rowOff>
    </xdr:from>
    <xdr:to>
      <xdr:col>7</xdr:col>
      <xdr:colOff>792067</xdr:colOff>
      <xdr:row>1774</xdr:row>
      <xdr:rowOff>861067</xdr:rowOff>
    </xdr:to>
    <xdr:pic>
      <xdr:nvPicPr>
        <xdr:cNvPr id="39" name="Picture 1">
          <a:extLst>
            <a:ext uri="{FF2B5EF4-FFF2-40B4-BE49-F238E27FC236}">
              <a16:creationId xmlns:a16="http://schemas.microsoft.com/office/drawing/2014/main" id="{FA028B7D-FA56-4EC4-8446-5F6D0BAB3C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66750" y="384449971"/>
          <a:ext cx="7098779" cy="847423"/>
        </a:xfrm>
        <a:prstGeom prst="rect">
          <a:avLst/>
        </a:prstGeom>
      </xdr:spPr>
    </xdr:pic>
    <xdr:clientData/>
  </xdr:twoCellAnchor>
  <xdr:oneCellAnchor>
    <xdr:from>
      <xdr:col>2</xdr:col>
      <xdr:colOff>187468</xdr:colOff>
      <xdr:row>1662</xdr:row>
      <xdr:rowOff>105104</xdr:rowOff>
    </xdr:from>
    <xdr:ext cx="7098779" cy="840828"/>
    <xdr:pic>
      <xdr:nvPicPr>
        <xdr:cNvPr id="40" name="Picture 1">
          <a:extLst>
            <a:ext uri="{FF2B5EF4-FFF2-40B4-BE49-F238E27FC236}">
              <a16:creationId xmlns:a16="http://schemas.microsoft.com/office/drawing/2014/main" id="{22FD2B0B-FD78-4055-8FE2-91664B1872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05910" y="359036412"/>
          <a:ext cx="7098779" cy="840828"/>
        </a:xfrm>
        <a:prstGeom prst="rect">
          <a:avLst/>
        </a:prstGeom>
      </xdr:spPr>
    </xdr:pic>
    <xdr:clientData/>
  </xdr:oneCellAnchor>
  <xdr:twoCellAnchor editAs="oneCell">
    <xdr:from>
      <xdr:col>2</xdr:col>
      <xdr:colOff>109904</xdr:colOff>
      <xdr:row>1832</xdr:row>
      <xdr:rowOff>51288</xdr:rowOff>
    </xdr:from>
    <xdr:to>
      <xdr:col>7</xdr:col>
      <xdr:colOff>753663</xdr:colOff>
      <xdr:row>1832</xdr:row>
      <xdr:rowOff>898711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id="{FA028B7D-FA56-4EC4-8446-5F6D0BAB3C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28346" y="397917865"/>
          <a:ext cx="7098779" cy="847423"/>
        </a:xfrm>
        <a:prstGeom prst="rect">
          <a:avLst/>
        </a:prstGeom>
      </xdr:spPr>
    </xdr:pic>
    <xdr:clientData/>
  </xdr:twoCellAnchor>
  <xdr:twoCellAnchor editAs="oneCell">
    <xdr:from>
      <xdr:col>2</xdr:col>
      <xdr:colOff>131885</xdr:colOff>
      <xdr:row>1888</xdr:row>
      <xdr:rowOff>80596</xdr:rowOff>
    </xdr:from>
    <xdr:to>
      <xdr:col>7</xdr:col>
      <xdr:colOff>775644</xdr:colOff>
      <xdr:row>1888</xdr:row>
      <xdr:rowOff>928019</xdr:rowOff>
    </xdr:to>
    <xdr:pic>
      <xdr:nvPicPr>
        <xdr:cNvPr id="35" name="Picture 1">
          <a:extLst>
            <a:ext uri="{FF2B5EF4-FFF2-40B4-BE49-F238E27FC236}">
              <a16:creationId xmlns:a16="http://schemas.microsoft.com/office/drawing/2014/main" id="{FA028B7D-FA56-4EC4-8446-5F6D0BAB3C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50327" y="416447654"/>
          <a:ext cx="7098779" cy="847423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1944</xdr:row>
      <xdr:rowOff>104775</xdr:rowOff>
    </xdr:from>
    <xdr:to>
      <xdr:col>7</xdr:col>
      <xdr:colOff>815209</xdr:colOff>
      <xdr:row>1944</xdr:row>
      <xdr:rowOff>952198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FA028B7D-FA56-4EC4-8446-5F6D0BAB3C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90625" y="434301900"/>
          <a:ext cx="7101709" cy="847423"/>
        </a:xfrm>
        <a:prstGeom prst="rect">
          <a:avLst/>
        </a:prstGeom>
      </xdr:spPr>
    </xdr:pic>
    <xdr:clientData/>
  </xdr:twoCellAnchor>
  <xdr:twoCellAnchor editAs="oneCell">
    <xdr:from>
      <xdr:col>2</xdr:col>
      <xdr:colOff>107674</xdr:colOff>
      <xdr:row>2002</xdr:row>
      <xdr:rowOff>91110</xdr:rowOff>
    </xdr:from>
    <xdr:to>
      <xdr:col>7</xdr:col>
      <xdr:colOff>751433</xdr:colOff>
      <xdr:row>2002</xdr:row>
      <xdr:rowOff>938533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FA028B7D-FA56-4EC4-8446-5F6D0BAB3C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26435" y="452719110"/>
          <a:ext cx="7104194" cy="847423"/>
        </a:xfrm>
        <a:prstGeom prst="rect">
          <a:avLst/>
        </a:prstGeom>
      </xdr:spPr>
    </xdr:pic>
    <xdr:clientData/>
  </xdr:twoCellAnchor>
  <xdr:twoCellAnchor editAs="oneCell">
    <xdr:from>
      <xdr:col>2</xdr:col>
      <xdr:colOff>248478</xdr:colOff>
      <xdr:row>2061</xdr:row>
      <xdr:rowOff>74544</xdr:rowOff>
    </xdr:from>
    <xdr:to>
      <xdr:col>7</xdr:col>
      <xdr:colOff>892237</xdr:colOff>
      <xdr:row>2061</xdr:row>
      <xdr:rowOff>921967</xdr:rowOff>
    </xdr:to>
    <xdr:pic>
      <xdr:nvPicPr>
        <xdr:cNvPr id="41" name="Picture 1">
          <a:extLst>
            <a:ext uri="{FF2B5EF4-FFF2-40B4-BE49-F238E27FC236}">
              <a16:creationId xmlns:a16="http://schemas.microsoft.com/office/drawing/2014/main" id="{FA028B7D-FA56-4EC4-8446-5F6D0BAB3C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67239" y="471694566"/>
          <a:ext cx="7104194" cy="8474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216776</xdr:colOff>
      <xdr:row>0</xdr:row>
      <xdr:rowOff>105103</xdr:rowOff>
    </xdr:from>
    <xdr:to>
      <xdr:col>7</xdr:col>
      <xdr:colOff>860535</xdr:colOff>
      <xdr:row>0</xdr:row>
      <xdr:rowOff>945931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1FCE2E-1C41-4893-B21C-626B1C73CC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951" y="105103"/>
          <a:ext cx="7101709" cy="840828"/>
        </a:xfrm>
        <a:prstGeom prst="rect">
          <a:avLst/>
        </a:prstGeom>
      </xdr:spPr>
    </xdr:pic>
    <xdr:clientData/>
  </xdr:twoCellAnchor>
  <xdr:twoCellAnchor editAs="oneCell">
    <xdr:from>
      <xdr:col>2</xdr:col>
      <xdr:colOff>111672</xdr:colOff>
      <xdr:row>59</xdr:row>
      <xdr:rowOff>72259</xdr:rowOff>
    </xdr:from>
    <xdr:to>
      <xdr:col>7</xdr:col>
      <xdr:colOff>755431</xdr:colOff>
      <xdr:row>59</xdr:row>
      <xdr:rowOff>913087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09736AF-8382-4F27-B43A-917E036226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30847" y="12226159"/>
          <a:ext cx="7101709" cy="840828"/>
        </a:xfrm>
        <a:prstGeom prst="rect">
          <a:avLst/>
        </a:prstGeom>
      </xdr:spPr>
    </xdr:pic>
    <xdr:clientData/>
  </xdr:twoCellAnchor>
  <xdr:oneCellAnchor>
    <xdr:from>
      <xdr:col>2</xdr:col>
      <xdr:colOff>216776</xdr:colOff>
      <xdr:row>118</xdr:row>
      <xdr:rowOff>105103</xdr:rowOff>
    </xdr:from>
    <xdr:ext cx="7107621" cy="840828"/>
    <xdr:pic>
      <xdr:nvPicPr>
        <xdr:cNvPr id="4" name="Picture 1">
          <a:extLst>
            <a:ext uri="{FF2B5EF4-FFF2-40B4-BE49-F238E27FC236}">
              <a16:creationId xmlns:a16="http://schemas.microsoft.com/office/drawing/2014/main" id="{993B0E54-CD70-4B62-8E6D-EBE25D681A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951" y="24422428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177</xdr:row>
      <xdr:rowOff>105103</xdr:rowOff>
    </xdr:from>
    <xdr:ext cx="7107621" cy="840828"/>
    <xdr:pic>
      <xdr:nvPicPr>
        <xdr:cNvPr id="5" name="Picture 1">
          <a:extLst>
            <a:ext uri="{FF2B5EF4-FFF2-40B4-BE49-F238E27FC236}">
              <a16:creationId xmlns:a16="http://schemas.microsoft.com/office/drawing/2014/main" id="{249861B9-5B2F-4C5E-9DE3-0E540AA485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951" y="36585853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236</xdr:row>
      <xdr:rowOff>105103</xdr:rowOff>
    </xdr:from>
    <xdr:ext cx="7107621" cy="840828"/>
    <xdr:pic>
      <xdr:nvPicPr>
        <xdr:cNvPr id="6" name="Picture 1">
          <a:extLst>
            <a:ext uri="{FF2B5EF4-FFF2-40B4-BE49-F238E27FC236}">
              <a16:creationId xmlns:a16="http://schemas.microsoft.com/office/drawing/2014/main" id="{D1B2B27D-C46F-4FFD-853A-BC86F23FD8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951" y="48749278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295</xdr:row>
      <xdr:rowOff>105103</xdr:rowOff>
    </xdr:from>
    <xdr:ext cx="7107621" cy="840828"/>
    <xdr:pic>
      <xdr:nvPicPr>
        <xdr:cNvPr id="7" name="Picture 1">
          <a:extLst>
            <a:ext uri="{FF2B5EF4-FFF2-40B4-BE49-F238E27FC236}">
              <a16:creationId xmlns:a16="http://schemas.microsoft.com/office/drawing/2014/main" id="{11E293BC-05D1-4BA2-94B2-803CF39AB1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951" y="60874603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354</xdr:row>
      <xdr:rowOff>105103</xdr:rowOff>
    </xdr:from>
    <xdr:ext cx="7107621" cy="840828"/>
    <xdr:pic>
      <xdr:nvPicPr>
        <xdr:cNvPr id="8" name="Picture 1">
          <a:extLst>
            <a:ext uri="{FF2B5EF4-FFF2-40B4-BE49-F238E27FC236}">
              <a16:creationId xmlns:a16="http://schemas.microsoft.com/office/drawing/2014/main" id="{CE45DCC3-BF15-4F5F-90EC-C27E65A5AB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951" y="73038028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413</xdr:row>
      <xdr:rowOff>105103</xdr:rowOff>
    </xdr:from>
    <xdr:ext cx="7107621" cy="840828"/>
    <xdr:pic>
      <xdr:nvPicPr>
        <xdr:cNvPr id="9" name="Picture 1">
          <a:extLst>
            <a:ext uri="{FF2B5EF4-FFF2-40B4-BE49-F238E27FC236}">
              <a16:creationId xmlns:a16="http://schemas.microsoft.com/office/drawing/2014/main" id="{35FFEC1C-F4E2-4423-97CE-592B7A85A6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951" y="85201453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472</xdr:row>
      <xdr:rowOff>105103</xdr:rowOff>
    </xdr:from>
    <xdr:ext cx="7107621" cy="840828"/>
    <xdr:pic>
      <xdr:nvPicPr>
        <xdr:cNvPr id="10" name="Picture 1">
          <a:extLst>
            <a:ext uri="{FF2B5EF4-FFF2-40B4-BE49-F238E27FC236}">
              <a16:creationId xmlns:a16="http://schemas.microsoft.com/office/drawing/2014/main" id="{9B18CC9F-173D-4AC6-B4EE-382220838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951" y="97364878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197827</xdr:colOff>
      <xdr:row>531</xdr:row>
      <xdr:rowOff>102577</xdr:rowOff>
    </xdr:from>
    <xdr:ext cx="7107621" cy="840828"/>
    <xdr:pic>
      <xdr:nvPicPr>
        <xdr:cNvPr id="11" name="Picture 1">
          <a:extLst>
            <a:ext uri="{FF2B5EF4-FFF2-40B4-BE49-F238E27FC236}">
              <a16:creationId xmlns:a16="http://schemas.microsoft.com/office/drawing/2014/main" id="{4D85FA23-D35F-42D0-BB37-8FD1E9B91B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17002" y="109525777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109904</xdr:colOff>
      <xdr:row>588</xdr:row>
      <xdr:rowOff>80596</xdr:rowOff>
    </xdr:from>
    <xdr:ext cx="7107621" cy="840828"/>
    <xdr:pic>
      <xdr:nvPicPr>
        <xdr:cNvPr id="12" name="Picture 1">
          <a:extLst>
            <a:ext uri="{FF2B5EF4-FFF2-40B4-BE49-F238E27FC236}">
              <a16:creationId xmlns:a16="http://schemas.microsoft.com/office/drawing/2014/main" id="{D2D31465-FF18-41CE-8383-9ED1F2A87F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29079" y="121286221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117231</xdr:colOff>
      <xdr:row>699</xdr:row>
      <xdr:rowOff>102577</xdr:rowOff>
    </xdr:from>
    <xdr:ext cx="7107621" cy="840828"/>
    <xdr:pic>
      <xdr:nvPicPr>
        <xdr:cNvPr id="17" name="Picture 1">
          <a:extLst>
            <a:ext uri="{FF2B5EF4-FFF2-40B4-BE49-F238E27FC236}">
              <a16:creationId xmlns:a16="http://schemas.microsoft.com/office/drawing/2014/main" id="{9701E0A1-BCA8-483D-A2EB-737ECC6558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36406" y="180572752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43962</xdr:colOff>
      <xdr:row>753</xdr:row>
      <xdr:rowOff>109903</xdr:rowOff>
    </xdr:from>
    <xdr:ext cx="7107621" cy="840828"/>
    <xdr:pic>
      <xdr:nvPicPr>
        <xdr:cNvPr id="18" name="Picture 1">
          <a:extLst>
            <a:ext uri="{FF2B5EF4-FFF2-40B4-BE49-F238E27FC236}">
              <a16:creationId xmlns:a16="http://schemas.microsoft.com/office/drawing/2014/main" id="{D9C8618D-6BE1-4318-AA21-D7A4A6DD41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063137" y="191857678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131886</xdr:colOff>
      <xdr:row>811</xdr:row>
      <xdr:rowOff>58616</xdr:rowOff>
    </xdr:from>
    <xdr:ext cx="7107621" cy="840828"/>
    <xdr:pic>
      <xdr:nvPicPr>
        <xdr:cNvPr id="19" name="Picture 1">
          <a:extLst>
            <a:ext uri="{FF2B5EF4-FFF2-40B4-BE49-F238E27FC236}">
              <a16:creationId xmlns:a16="http://schemas.microsoft.com/office/drawing/2014/main" id="{AACE7A21-DB1F-4882-94D3-1A8B1DA70C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51061" y="203760266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161193</xdr:colOff>
      <xdr:row>867</xdr:row>
      <xdr:rowOff>43963</xdr:rowOff>
    </xdr:from>
    <xdr:ext cx="7107621" cy="840828"/>
    <xdr:pic>
      <xdr:nvPicPr>
        <xdr:cNvPr id="20" name="Picture 1">
          <a:extLst>
            <a:ext uri="{FF2B5EF4-FFF2-40B4-BE49-F238E27FC236}">
              <a16:creationId xmlns:a16="http://schemas.microsoft.com/office/drawing/2014/main" id="{316C4D62-A0D6-4917-A67A-73F46C9A19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79635" y="214993905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131886</xdr:colOff>
      <xdr:row>923</xdr:row>
      <xdr:rowOff>58616</xdr:rowOff>
    </xdr:from>
    <xdr:ext cx="7107621" cy="840828"/>
    <xdr:pic>
      <xdr:nvPicPr>
        <xdr:cNvPr id="21" name="Picture 1">
          <a:extLst>
            <a:ext uri="{FF2B5EF4-FFF2-40B4-BE49-F238E27FC236}">
              <a16:creationId xmlns:a16="http://schemas.microsoft.com/office/drawing/2014/main" id="{DE19702E-C45B-4576-8E43-974E4CFB71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51061" y="226906016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73269</xdr:colOff>
      <xdr:row>979</xdr:row>
      <xdr:rowOff>58616</xdr:rowOff>
    </xdr:from>
    <xdr:ext cx="7107621" cy="840828"/>
    <xdr:pic>
      <xdr:nvPicPr>
        <xdr:cNvPr id="22" name="Picture 1">
          <a:extLst>
            <a:ext uri="{FF2B5EF4-FFF2-40B4-BE49-F238E27FC236}">
              <a16:creationId xmlns:a16="http://schemas.microsoft.com/office/drawing/2014/main" id="{075CBCE0-232D-4CFB-93F8-C9A23DDFB2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092444" y="238478891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139211</xdr:colOff>
      <xdr:row>1036</xdr:row>
      <xdr:rowOff>102577</xdr:rowOff>
    </xdr:from>
    <xdr:ext cx="7107621" cy="840828"/>
    <xdr:pic>
      <xdr:nvPicPr>
        <xdr:cNvPr id="23" name="Picture 1">
          <a:extLst>
            <a:ext uri="{FF2B5EF4-FFF2-40B4-BE49-F238E27FC236}">
              <a16:creationId xmlns:a16="http://schemas.microsoft.com/office/drawing/2014/main" id="{4BD57DF2-AE1A-4479-9E9F-FB44595E86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58386" y="250286227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153866</xdr:colOff>
      <xdr:row>1092</xdr:row>
      <xdr:rowOff>109904</xdr:rowOff>
    </xdr:from>
    <xdr:ext cx="7107621" cy="840828"/>
    <xdr:pic>
      <xdr:nvPicPr>
        <xdr:cNvPr id="24" name="Picture 1">
          <a:extLst>
            <a:ext uri="{FF2B5EF4-FFF2-40B4-BE49-F238E27FC236}">
              <a16:creationId xmlns:a16="http://schemas.microsoft.com/office/drawing/2014/main" id="{1D6489F4-1E1A-4C80-B306-6C56515E8B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73041" y="261866429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161192</xdr:colOff>
      <xdr:row>1150</xdr:row>
      <xdr:rowOff>87923</xdr:rowOff>
    </xdr:from>
    <xdr:ext cx="7107621" cy="840828"/>
    <xdr:pic>
      <xdr:nvPicPr>
        <xdr:cNvPr id="25" name="Picture 1">
          <a:extLst>
            <a:ext uri="{FF2B5EF4-FFF2-40B4-BE49-F238E27FC236}">
              <a16:creationId xmlns:a16="http://schemas.microsoft.com/office/drawing/2014/main" id="{1845E30B-8F9E-4962-AA96-713A18BE8F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80367" y="273798323"/>
          <a:ext cx="7107621" cy="84082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216776</xdr:colOff>
      <xdr:row>492</xdr:row>
      <xdr:rowOff>105103</xdr:rowOff>
    </xdr:from>
    <xdr:to>
      <xdr:col>7</xdr:col>
      <xdr:colOff>860535</xdr:colOff>
      <xdr:row>492</xdr:row>
      <xdr:rowOff>945931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FD2B0B-FD78-4055-8FE2-91664B1872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951" y="105103"/>
          <a:ext cx="7101709" cy="840828"/>
        </a:xfrm>
        <a:prstGeom prst="rect">
          <a:avLst/>
        </a:prstGeom>
      </xdr:spPr>
    </xdr:pic>
    <xdr:clientData/>
  </xdr:twoCellAnchor>
  <xdr:twoCellAnchor editAs="oneCell">
    <xdr:from>
      <xdr:col>2</xdr:col>
      <xdr:colOff>111672</xdr:colOff>
      <xdr:row>548</xdr:row>
      <xdr:rowOff>72259</xdr:rowOff>
    </xdr:from>
    <xdr:to>
      <xdr:col>7</xdr:col>
      <xdr:colOff>755431</xdr:colOff>
      <xdr:row>548</xdr:row>
      <xdr:rowOff>913087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A028B7D-FA56-4EC4-8446-5F6D0BAB3C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30847" y="12035659"/>
          <a:ext cx="7101709" cy="840828"/>
        </a:xfrm>
        <a:prstGeom prst="rect">
          <a:avLst/>
        </a:prstGeom>
      </xdr:spPr>
    </xdr:pic>
    <xdr:clientData/>
  </xdr:twoCellAnchor>
  <xdr:oneCellAnchor>
    <xdr:from>
      <xdr:col>2</xdr:col>
      <xdr:colOff>165488</xdr:colOff>
      <xdr:row>436</xdr:row>
      <xdr:rowOff>68468</xdr:rowOff>
    </xdr:from>
    <xdr:ext cx="7098779" cy="840828"/>
    <xdr:pic>
      <xdr:nvPicPr>
        <xdr:cNvPr id="26" name="Picture 1">
          <a:extLst>
            <a:ext uri="{FF2B5EF4-FFF2-40B4-BE49-F238E27FC236}">
              <a16:creationId xmlns:a16="http://schemas.microsoft.com/office/drawing/2014/main" id="{22FD2B0B-FD78-4055-8FE2-91664B1872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183930" y="38424910"/>
          <a:ext cx="7098779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267</xdr:row>
      <xdr:rowOff>105103</xdr:rowOff>
    </xdr:from>
    <xdr:ext cx="7098779" cy="840828"/>
    <xdr:pic>
      <xdr:nvPicPr>
        <xdr:cNvPr id="28" name="Picture 1">
          <a:extLst>
            <a:ext uri="{FF2B5EF4-FFF2-40B4-BE49-F238E27FC236}">
              <a16:creationId xmlns:a16="http://schemas.microsoft.com/office/drawing/2014/main" id="{22FD2B0B-FD78-4055-8FE2-91664B1872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218" y="31464334"/>
          <a:ext cx="7098779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323</xdr:row>
      <xdr:rowOff>105103</xdr:rowOff>
    </xdr:from>
    <xdr:ext cx="7098779" cy="840828"/>
    <xdr:pic>
      <xdr:nvPicPr>
        <xdr:cNvPr id="29" name="Picture 1">
          <a:extLst>
            <a:ext uri="{FF2B5EF4-FFF2-40B4-BE49-F238E27FC236}">
              <a16:creationId xmlns:a16="http://schemas.microsoft.com/office/drawing/2014/main" id="{22FD2B0B-FD78-4055-8FE2-91664B1872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218" y="105103"/>
          <a:ext cx="7098779" cy="840828"/>
        </a:xfrm>
        <a:prstGeom prst="rect">
          <a:avLst/>
        </a:prstGeom>
      </xdr:spPr>
    </xdr:pic>
    <xdr:clientData/>
  </xdr:oneCellAnchor>
  <xdr:oneCellAnchor>
    <xdr:from>
      <xdr:col>2</xdr:col>
      <xdr:colOff>197827</xdr:colOff>
      <xdr:row>379</xdr:row>
      <xdr:rowOff>102577</xdr:rowOff>
    </xdr:from>
    <xdr:ext cx="7107621" cy="840828"/>
    <xdr:pic>
      <xdr:nvPicPr>
        <xdr:cNvPr id="30" name="Picture 1">
          <a:extLst>
            <a:ext uri="{FF2B5EF4-FFF2-40B4-BE49-F238E27FC236}">
              <a16:creationId xmlns:a16="http://schemas.microsoft.com/office/drawing/2014/main" id="{4D85FA23-D35F-42D0-BB37-8FD1E9B91B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17002" y="109525777"/>
          <a:ext cx="7107621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0</xdr:row>
      <xdr:rowOff>105103</xdr:rowOff>
    </xdr:from>
    <xdr:ext cx="7098779" cy="840828"/>
    <xdr:pic>
      <xdr:nvPicPr>
        <xdr:cNvPr id="8" name="Picture 1">
          <a:extLst>
            <a:ext uri="{FF2B5EF4-FFF2-40B4-BE49-F238E27FC236}">
              <a16:creationId xmlns:a16="http://schemas.microsoft.com/office/drawing/2014/main" id="{22FD2B0B-FD78-4055-8FE2-91664B1872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218" y="29764488"/>
          <a:ext cx="7098779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56</xdr:row>
      <xdr:rowOff>105103</xdr:rowOff>
    </xdr:from>
    <xdr:ext cx="7098779" cy="840828"/>
    <xdr:pic>
      <xdr:nvPicPr>
        <xdr:cNvPr id="9" name="Picture 1">
          <a:extLst>
            <a:ext uri="{FF2B5EF4-FFF2-40B4-BE49-F238E27FC236}">
              <a16:creationId xmlns:a16="http://schemas.microsoft.com/office/drawing/2014/main" id="{22FD2B0B-FD78-4055-8FE2-91664B1872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218" y="105103"/>
          <a:ext cx="7098779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112</xdr:row>
      <xdr:rowOff>105103</xdr:rowOff>
    </xdr:from>
    <xdr:ext cx="7098779" cy="840828"/>
    <xdr:pic>
      <xdr:nvPicPr>
        <xdr:cNvPr id="10" name="Picture 1">
          <a:extLst>
            <a:ext uri="{FF2B5EF4-FFF2-40B4-BE49-F238E27FC236}">
              <a16:creationId xmlns:a16="http://schemas.microsoft.com/office/drawing/2014/main" id="{22FD2B0B-FD78-4055-8FE2-91664B1872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218" y="12780680"/>
          <a:ext cx="7098779" cy="840828"/>
        </a:xfrm>
        <a:prstGeom prst="rect">
          <a:avLst/>
        </a:prstGeom>
      </xdr:spPr>
    </xdr:pic>
    <xdr:clientData/>
  </xdr:oneCellAnchor>
  <xdr:oneCellAnchor>
    <xdr:from>
      <xdr:col>2</xdr:col>
      <xdr:colOff>216776</xdr:colOff>
      <xdr:row>167</xdr:row>
      <xdr:rowOff>105103</xdr:rowOff>
    </xdr:from>
    <xdr:ext cx="7098779" cy="840828"/>
    <xdr:pic>
      <xdr:nvPicPr>
        <xdr:cNvPr id="11" name="Picture 1">
          <a:extLst>
            <a:ext uri="{FF2B5EF4-FFF2-40B4-BE49-F238E27FC236}">
              <a16:creationId xmlns:a16="http://schemas.microsoft.com/office/drawing/2014/main" id="{22FD2B0B-FD78-4055-8FE2-91664B1872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7" t="20730" r="1167" b="14552"/>
        <a:stretch/>
      </xdr:blipFill>
      <xdr:spPr>
        <a:xfrm>
          <a:off x="1235218" y="25390315"/>
          <a:ext cx="7098779" cy="84082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6:T329"/>
  <sheetViews>
    <sheetView view="pageBreakPreview" zoomScale="85" zoomScaleNormal="100" zoomScaleSheetLayoutView="85" workbookViewId="0">
      <selection activeCell="P14" sqref="P14"/>
    </sheetView>
  </sheetViews>
  <sheetFormatPr baseColWidth="10" defaultColWidth="11.42578125" defaultRowHeight="15"/>
  <cols>
    <col min="1" max="1" width="3.140625" style="10" customWidth="1"/>
    <col min="2" max="2" width="9.5703125" style="366" customWidth="1"/>
    <col min="3" max="3" width="58.85546875" style="367" customWidth="1"/>
    <col min="4" max="4" width="11.28515625" style="368" customWidth="1"/>
    <col min="5" max="5" width="11.42578125" style="369"/>
    <col min="6" max="6" width="16.140625" style="370" customWidth="1"/>
    <col min="7" max="7" width="20.140625" style="374" customWidth="1"/>
    <col min="8" max="9" width="17.5703125" style="10" hidden="1" customWidth="1"/>
    <col min="10" max="10" width="0" style="10" hidden="1" customWidth="1"/>
    <col min="11" max="11" width="16.5703125" style="10" hidden="1" customWidth="1"/>
    <col min="12" max="12" width="0" style="11" hidden="1" customWidth="1"/>
    <col min="13" max="14" width="14" style="10" bestFit="1" customWidth="1"/>
    <col min="15" max="16" width="13.42578125" style="10" bestFit="1" customWidth="1"/>
    <col min="17" max="17" width="14" style="10" bestFit="1" customWidth="1"/>
    <col min="18" max="16384" width="11.42578125" style="10"/>
  </cols>
  <sheetData>
    <row r="6" spans="2:20" ht="45" customHeight="1">
      <c r="B6" s="1141" t="s">
        <v>377</v>
      </c>
      <c r="C6" s="1141"/>
      <c r="D6" s="1141"/>
      <c r="E6" s="1141"/>
      <c r="F6" s="1141"/>
      <c r="G6" s="1141"/>
    </row>
    <row r="7" spans="2:20" ht="30">
      <c r="B7" s="376" t="s">
        <v>463</v>
      </c>
      <c r="C7" s="377" t="s">
        <v>8</v>
      </c>
      <c r="D7" s="376" t="s">
        <v>9</v>
      </c>
      <c r="E7" s="378" t="s">
        <v>10</v>
      </c>
      <c r="F7" s="379" t="s">
        <v>11</v>
      </c>
      <c r="G7" s="380" t="s">
        <v>12</v>
      </c>
      <c r="N7" s="98"/>
    </row>
    <row r="8" spans="2:20" ht="21.75" customHeight="1">
      <c r="B8" s="286" t="s">
        <v>458</v>
      </c>
      <c r="C8" s="1127" t="s">
        <v>462</v>
      </c>
      <c r="D8" s="1142"/>
      <c r="E8" s="1128"/>
      <c r="F8" s="1128"/>
      <c r="G8" s="1129"/>
    </row>
    <row r="9" spans="2:20">
      <c r="B9" s="287"/>
      <c r="C9" s="288" t="s">
        <v>109</v>
      </c>
      <c r="D9" s="289"/>
      <c r="E9" s="290"/>
      <c r="F9" s="291"/>
      <c r="G9" s="292"/>
      <c r="O9" s="98"/>
    </row>
    <row r="10" spans="2:20">
      <c r="B10" s="287"/>
      <c r="C10" s="288" t="s">
        <v>195</v>
      </c>
      <c r="D10" s="289"/>
      <c r="E10" s="290"/>
      <c r="F10" s="291"/>
      <c r="G10" s="292"/>
      <c r="I10" s="10" t="s">
        <v>139</v>
      </c>
      <c r="J10" s="10" t="s">
        <v>126</v>
      </c>
      <c r="K10" s="10" t="s">
        <v>127</v>
      </c>
    </row>
    <row r="11" spans="2:20" s="15" customFormat="1" ht="20.100000000000001" customHeight="1">
      <c r="B11" s="287" t="s">
        <v>141</v>
      </c>
      <c r="C11" s="293" t="s">
        <v>140</v>
      </c>
      <c r="D11" s="294" t="s">
        <v>17</v>
      </c>
      <c r="E11" s="295">
        <v>5</v>
      </c>
      <c r="F11" s="296">
        <v>263</v>
      </c>
      <c r="G11" s="297">
        <f t="shared" ref="G11:G16" si="0">E11*F11</f>
        <v>1315</v>
      </c>
      <c r="I11" s="16">
        <v>730402</v>
      </c>
      <c r="J11" s="55">
        <v>730402</v>
      </c>
      <c r="K11" s="56" t="s">
        <v>128</v>
      </c>
      <c r="L11" s="11"/>
      <c r="N11" s="178"/>
    </row>
    <row r="12" spans="2:20" s="15" customFormat="1" ht="20.100000000000001" customHeight="1">
      <c r="B12" s="287" t="s">
        <v>142</v>
      </c>
      <c r="C12" s="298" t="s">
        <v>15</v>
      </c>
      <c r="D12" s="286" t="s">
        <v>16</v>
      </c>
      <c r="E12" s="299">
        <v>1</v>
      </c>
      <c r="F12" s="296">
        <v>80</v>
      </c>
      <c r="G12" s="297">
        <f t="shared" si="0"/>
        <v>80</v>
      </c>
      <c r="I12" s="16">
        <v>730402</v>
      </c>
      <c r="J12" s="55">
        <v>730402</v>
      </c>
      <c r="K12" s="56" t="s">
        <v>128</v>
      </c>
      <c r="L12" s="11"/>
      <c r="O12" s="178"/>
      <c r="P12" s="178"/>
      <c r="T12" s="10"/>
    </row>
    <row r="13" spans="2:20" s="15" customFormat="1" ht="60.75" customHeight="1">
      <c r="B13" s="287" t="s">
        <v>143</v>
      </c>
      <c r="C13" s="281" t="s">
        <v>417</v>
      </c>
      <c r="D13" s="286" t="s">
        <v>17</v>
      </c>
      <c r="E13" s="299">
        <v>1</v>
      </c>
      <c r="F13" s="296">
        <v>350</v>
      </c>
      <c r="G13" s="297">
        <f t="shared" si="0"/>
        <v>350</v>
      </c>
      <c r="I13" s="16">
        <v>730402</v>
      </c>
      <c r="J13" s="55">
        <v>730402</v>
      </c>
      <c r="K13" s="56" t="s">
        <v>128</v>
      </c>
      <c r="L13" s="11"/>
      <c r="O13" s="178"/>
      <c r="P13" s="178"/>
    </row>
    <row r="14" spans="2:20" s="15" customFormat="1" ht="20.100000000000001" customHeight="1">
      <c r="B14" s="287" t="s">
        <v>144</v>
      </c>
      <c r="C14" s="298" t="s">
        <v>49</v>
      </c>
      <c r="D14" s="286" t="s">
        <v>16</v>
      </c>
      <c r="E14" s="299">
        <v>110</v>
      </c>
      <c r="F14" s="296">
        <v>7</v>
      </c>
      <c r="G14" s="297">
        <f t="shared" si="0"/>
        <v>770</v>
      </c>
      <c r="I14" s="16">
        <v>730402</v>
      </c>
      <c r="J14" s="55">
        <v>730402</v>
      </c>
      <c r="K14" s="56" t="s">
        <v>128</v>
      </c>
      <c r="L14" s="11"/>
      <c r="N14" s="122"/>
      <c r="O14" s="178"/>
    </row>
    <row r="15" spans="2:20" s="233" customFormat="1" ht="20.100000000000001" customHeight="1">
      <c r="B15" s="287" t="s">
        <v>145</v>
      </c>
      <c r="C15" s="300" t="s">
        <v>427</v>
      </c>
      <c r="D15" s="286" t="s">
        <v>17</v>
      </c>
      <c r="E15" s="299">
        <v>3</v>
      </c>
      <c r="F15" s="296">
        <v>82</v>
      </c>
      <c r="G15" s="297">
        <f t="shared" si="0"/>
        <v>246</v>
      </c>
      <c r="I15" s="234">
        <v>730402</v>
      </c>
      <c r="J15" s="235">
        <v>730402</v>
      </c>
      <c r="K15" s="236" t="s">
        <v>128</v>
      </c>
    </row>
    <row r="16" spans="2:20" s="237" customFormat="1" ht="33.75" customHeight="1">
      <c r="B16" s="287" t="s">
        <v>146</v>
      </c>
      <c r="C16" s="300" t="s">
        <v>434</v>
      </c>
      <c r="D16" s="286" t="s">
        <v>16</v>
      </c>
      <c r="E16" s="299">
        <v>8</v>
      </c>
      <c r="F16" s="284">
        <v>11.5</v>
      </c>
      <c r="G16" s="283">
        <f t="shared" si="0"/>
        <v>92</v>
      </c>
      <c r="H16" s="15"/>
      <c r="I16" s="16"/>
      <c r="J16" s="55"/>
      <c r="K16" s="56"/>
      <c r="L16" s="11"/>
    </row>
    <row r="17" spans="2:12" s="15" customFormat="1">
      <c r="B17" s="287"/>
      <c r="C17" s="301"/>
      <c r="D17" s="286"/>
      <c r="E17" s="299"/>
      <c r="F17" s="302"/>
      <c r="G17" s="381">
        <f>SUM(G11:G16)</f>
        <v>2853</v>
      </c>
      <c r="L17" s="11"/>
    </row>
    <row r="18" spans="2:12" s="15" customFormat="1">
      <c r="B18" s="287"/>
      <c r="C18" s="288" t="s">
        <v>196</v>
      </c>
      <c r="D18" s="294"/>
      <c r="E18" s="299"/>
      <c r="F18" s="296"/>
      <c r="G18" s="303"/>
      <c r="L18" s="11"/>
    </row>
    <row r="19" spans="2:12" s="11" customFormat="1" ht="32.25" customHeight="1">
      <c r="B19" s="287" t="s">
        <v>147</v>
      </c>
      <c r="C19" s="281" t="s">
        <v>408</v>
      </c>
      <c r="D19" s="286" t="s">
        <v>16</v>
      </c>
      <c r="E19" s="299">
        <v>47</v>
      </c>
      <c r="F19" s="296">
        <v>26</v>
      </c>
      <c r="G19" s="283">
        <f t="shared" ref="G19:G20" si="1">E19*F19</f>
        <v>1222</v>
      </c>
      <c r="H19" s="15"/>
      <c r="I19" s="16">
        <v>730402</v>
      </c>
      <c r="J19" s="55">
        <v>730402</v>
      </c>
      <c r="K19" s="56" t="s">
        <v>128</v>
      </c>
    </row>
    <row r="20" spans="2:12" s="223" customFormat="1" ht="20.100000000000001" customHeight="1">
      <c r="B20" s="287" t="s">
        <v>148</v>
      </c>
      <c r="C20" s="298" t="s">
        <v>413</v>
      </c>
      <c r="D20" s="286" t="s">
        <v>16</v>
      </c>
      <c r="E20" s="299">
        <v>70</v>
      </c>
      <c r="F20" s="296">
        <v>7</v>
      </c>
      <c r="G20" s="283">
        <f t="shared" si="1"/>
        <v>490</v>
      </c>
      <c r="I20" s="224">
        <v>730402</v>
      </c>
      <c r="J20" s="225">
        <v>730402</v>
      </c>
      <c r="K20" s="226" t="s">
        <v>128</v>
      </c>
    </row>
    <row r="21" spans="2:12" s="240" customFormat="1" ht="20.100000000000001" customHeight="1">
      <c r="B21" s="287" t="s">
        <v>149</v>
      </c>
      <c r="C21" s="298" t="s">
        <v>18</v>
      </c>
      <c r="D21" s="286" t="s">
        <v>16</v>
      </c>
      <c r="E21" s="299">
        <v>3</v>
      </c>
      <c r="F21" s="296">
        <v>9.65</v>
      </c>
      <c r="G21" s="283">
        <f>E21*F21</f>
        <v>28.950000000000003</v>
      </c>
      <c r="H21" s="15"/>
      <c r="I21" s="16">
        <v>730402</v>
      </c>
      <c r="J21" s="55">
        <v>730402</v>
      </c>
      <c r="K21" s="56" t="s">
        <v>128</v>
      </c>
      <c r="L21" s="11"/>
    </row>
    <row r="22" spans="2:12" s="237" customFormat="1" ht="26.25" customHeight="1">
      <c r="B22" s="287" t="s">
        <v>150</v>
      </c>
      <c r="C22" s="300" t="s">
        <v>75</v>
      </c>
      <c r="D22" s="286" t="s">
        <v>16</v>
      </c>
      <c r="E22" s="299">
        <v>2</v>
      </c>
      <c r="F22" s="284">
        <v>11.5</v>
      </c>
      <c r="G22" s="283">
        <f t="shared" ref="G22" si="2">E22*F22</f>
        <v>23</v>
      </c>
      <c r="H22" s="15"/>
      <c r="I22" s="16"/>
      <c r="J22" s="55"/>
      <c r="K22" s="56"/>
      <c r="L22" s="11"/>
    </row>
    <row r="23" spans="2:12" s="15" customFormat="1" ht="50.25" customHeight="1">
      <c r="B23" s="287" t="s">
        <v>151</v>
      </c>
      <c r="C23" s="281" t="s">
        <v>19</v>
      </c>
      <c r="D23" s="286" t="s">
        <v>17</v>
      </c>
      <c r="E23" s="299">
        <v>3</v>
      </c>
      <c r="F23" s="296">
        <v>50</v>
      </c>
      <c r="G23" s="283">
        <f>E23*F23</f>
        <v>150</v>
      </c>
      <c r="I23" s="16">
        <v>730402</v>
      </c>
      <c r="J23" s="55">
        <v>730402</v>
      </c>
      <c r="K23" s="56" t="s">
        <v>128</v>
      </c>
      <c r="L23" s="11"/>
    </row>
    <row r="24" spans="2:12" s="15" customFormat="1" ht="29.25" customHeight="1">
      <c r="B24" s="287" t="s">
        <v>152</v>
      </c>
      <c r="C24" s="300" t="s">
        <v>20</v>
      </c>
      <c r="D24" s="294" t="s">
        <v>17</v>
      </c>
      <c r="E24" s="299">
        <v>1</v>
      </c>
      <c r="F24" s="296">
        <v>120</v>
      </c>
      <c r="G24" s="283">
        <f>E24*F24</f>
        <v>120</v>
      </c>
      <c r="I24" s="16">
        <v>730402</v>
      </c>
      <c r="J24" s="55">
        <v>730402</v>
      </c>
      <c r="K24" s="56" t="s">
        <v>128</v>
      </c>
      <c r="L24" s="11"/>
    </row>
    <row r="25" spans="2:12" s="247" customFormat="1" ht="27.75" customHeight="1">
      <c r="B25" s="287" t="s">
        <v>153</v>
      </c>
      <c r="C25" s="300" t="s">
        <v>21</v>
      </c>
      <c r="D25" s="294" t="s">
        <v>16</v>
      </c>
      <c r="E25" s="299">
        <v>4</v>
      </c>
      <c r="F25" s="296">
        <v>24.5</v>
      </c>
      <c r="G25" s="283">
        <f>E25*F25</f>
        <v>98</v>
      </c>
      <c r="H25" s="15"/>
      <c r="I25" s="16">
        <v>730402</v>
      </c>
      <c r="J25" s="55">
        <v>730402</v>
      </c>
      <c r="K25" s="56" t="s">
        <v>128</v>
      </c>
      <c r="L25" s="11"/>
    </row>
    <row r="26" spans="2:12" s="15" customFormat="1">
      <c r="B26" s="287"/>
      <c r="C26" s="304"/>
      <c r="D26" s="294"/>
      <c r="E26" s="299"/>
      <c r="F26" s="305"/>
      <c r="G26" s="382">
        <f>SUM(G19:G25)</f>
        <v>2131.9499999999998</v>
      </c>
      <c r="L26" s="11"/>
    </row>
    <row r="27" spans="2:12" s="15" customFormat="1">
      <c r="B27" s="287"/>
      <c r="C27" s="288" t="s">
        <v>197</v>
      </c>
      <c r="D27" s="294"/>
      <c r="E27" s="299"/>
      <c r="F27" s="305"/>
      <c r="G27" s="307"/>
      <c r="L27" s="11"/>
    </row>
    <row r="28" spans="2:12" s="23" customFormat="1" ht="37.5" customHeight="1">
      <c r="B28" s="287" t="s">
        <v>154</v>
      </c>
      <c r="C28" s="281" t="s">
        <v>22</v>
      </c>
      <c r="D28" s="286" t="s">
        <v>16</v>
      </c>
      <c r="E28" s="299">
        <v>112.45</v>
      </c>
      <c r="F28" s="296">
        <v>5</v>
      </c>
      <c r="G28" s="283">
        <f>E28*F28</f>
        <v>562.25</v>
      </c>
      <c r="I28" s="16">
        <v>730402</v>
      </c>
      <c r="J28" s="57">
        <v>730402</v>
      </c>
      <c r="K28" s="58" t="s">
        <v>128</v>
      </c>
      <c r="L28" s="24"/>
    </row>
    <row r="29" spans="2:12" s="15" customFormat="1">
      <c r="B29" s="287"/>
      <c r="C29" s="308"/>
      <c r="D29" s="286"/>
      <c r="E29" s="309"/>
      <c r="F29" s="302"/>
      <c r="G29" s="382">
        <f>SUM(G28)</f>
        <v>562.25</v>
      </c>
      <c r="L29" s="11"/>
    </row>
    <row r="30" spans="2:12" s="15" customFormat="1">
      <c r="B30" s="287"/>
      <c r="C30" s="288" t="s">
        <v>198</v>
      </c>
      <c r="D30" s="294"/>
      <c r="E30" s="299"/>
      <c r="F30" s="305"/>
      <c r="G30" s="307"/>
      <c r="L30" s="11"/>
    </row>
    <row r="31" spans="2:12" s="242" customFormat="1" ht="20.100000000000001" customHeight="1">
      <c r="B31" s="287" t="s">
        <v>155</v>
      </c>
      <c r="C31" s="281" t="s">
        <v>23</v>
      </c>
      <c r="D31" s="286" t="s">
        <v>16</v>
      </c>
      <c r="E31" s="299">
        <v>6.3840000000000003</v>
      </c>
      <c r="F31" s="296">
        <v>5.65</v>
      </c>
      <c r="G31" s="310">
        <f>E31*F31</f>
        <v>36.069600000000001</v>
      </c>
      <c r="H31" s="15"/>
      <c r="I31" s="16">
        <v>730402</v>
      </c>
      <c r="J31" s="55">
        <v>730402</v>
      </c>
      <c r="K31" s="56" t="s">
        <v>128</v>
      </c>
      <c r="L31" s="11"/>
    </row>
    <row r="32" spans="2:12" s="15" customFormat="1" ht="20.100000000000001" customHeight="1">
      <c r="B32" s="287" t="s">
        <v>156</v>
      </c>
      <c r="C32" s="308" t="s">
        <v>24</v>
      </c>
      <c r="D32" s="286" t="s">
        <v>247</v>
      </c>
      <c r="E32" s="299">
        <v>50</v>
      </c>
      <c r="F32" s="296">
        <v>2.5499999999999998</v>
      </c>
      <c r="G32" s="283">
        <f>E32*F32</f>
        <v>127.49999999999999</v>
      </c>
      <c r="I32" s="16">
        <v>730402</v>
      </c>
      <c r="J32" s="55">
        <v>730402</v>
      </c>
      <c r="K32" s="56" t="s">
        <v>128</v>
      </c>
      <c r="L32" s="11"/>
    </row>
    <row r="33" spans="2:12" s="15" customFormat="1" ht="20.100000000000001" customHeight="1">
      <c r="B33" s="287" t="s">
        <v>157</v>
      </c>
      <c r="C33" s="304" t="s">
        <v>397</v>
      </c>
      <c r="D33" s="294" t="s">
        <v>25</v>
      </c>
      <c r="E33" s="299">
        <v>0.2</v>
      </c>
      <c r="F33" s="296">
        <v>150</v>
      </c>
      <c r="G33" s="283">
        <f>E33*F33</f>
        <v>30</v>
      </c>
      <c r="I33" s="16">
        <v>730402</v>
      </c>
      <c r="J33" s="55">
        <v>730402</v>
      </c>
      <c r="K33" s="56" t="s">
        <v>128</v>
      </c>
      <c r="L33" s="11"/>
    </row>
    <row r="34" spans="2:12" s="15" customFormat="1" ht="20.100000000000001" customHeight="1">
      <c r="B34" s="287" t="s">
        <v>158</v>
      </c>
      <c r="C34" s="304" t="s">
        <v>398</v>
      </c>
      <c r="D34" s="294" t="s">
        <v>16</v>
      </c>
      <c r="E34" s="299">
        <v>0.53</v>
      </c>
      <c r="F34" s="296">
        <v>42</v>
      </c>
      <c r="G34" s="283">
        <f t="shared" ref="G34:G46" si="3">E34*F34</f>
        <v>22.26</v>
      </c>
      <c r="I34" s="16">
        <v>730402</v>
      </c>
      <c r="J34" s="55">
        <v>730402</v>
      </c>
      <c r="K34" s="56" t="s">
        <v>128</v>
      </c>
      <c r="L34" s="11"/>
    </row>
    <row r="35" spans="2:12" s="241" customFormat="1" ht="20.100000000000001" customHeight="1">
      <c r="B35" s="287" t="s">
        <v>159</v>
      </c>
      <c r="C35" s="304" t="s">
        <v>399</v>
      </c>
      <c r="D35" s="294" t="s">
        <v>16</v>
      </c>
      <c r="E35" s="299">
        <v>9</v>
      </c>
      <c r="F35" s="305">
        <v>16.2</v>
      </c>
      <c r="G35" s="310">
        <f t="shared" si="3"/>
        <v>145.79999999999998</v>
      </c>
      <c r="I35" s="249">
        <v>730402</v>
      </c>
      <c r="J35" s="250">
        <v>730402</v>
      </c>
      <c r="K35" s="251" t="s">
        <v>128</v>
      </c>
    </row>
    <row r="36" spans="2:12" s="256" customFormat="1" ht="20.100000000000001" customHeight="1">
      <c r="B36" s="287" t="s">
        <v>160</v>
      </c>
      <c r="C36" s="304" t="s">
        <v>400</v>
      </c>
      <c r="D36" s="294" t="s">
        <v>26</v>
      </c>
      <c r="E36" s="299">
        <v>6</v>
      </c>
      <c r="F36" s="305">
        <v>18</v>
      </c>
      <c r="G36" s="310">
        <f t="shared" si="3"/>
        <v>108</v>
      </c>
      <c r="I36" s="257">
        <v>730402</v>
      </c>
      <c r="J36" s="258">
        <v>730402</v>
      </c>
      <c r="K36" s="259" t="s">
        <v>128</v>
      </c>
    </row>
    <row r="37" spans="2:12" s="237" customFormat="1" ht="20.100000000000001" customHeight="1">
      <c r="B37" s="287" t="s">
        <v>161</v>
      </c>
      <c r="C37" s="304" t="s">
        <v>75</v>
      </c>
      <c r="D37" s="294" t="s">
        <v>16</v>
      </c>
      <c r="E37" s="299">
        <v>12</v>
      </c>
      <c r="F37" s="284">
        <v>11.5</v>
      </c>
      <c r="G37" s="310">
        <f t="shared" si="3"/>
        <v>138</v>
      </c>
      <c r="H37" s="15"/>
      <c r="I37" s="16">
        <v>730402</v>
      </c>
      <c r="J37" s="55">
        <v>730402</v>
      </c>
      <c r="K37" s="56" t="s">
        <v>128</v>
      </c>
      <c r="L37" s="11"/>
    </row>
    <row r="38" spans="2:12" s="223" customFormat="1" ht="20.100000000000001" customHeight="1">
      <c r="B38" s="287" t="s">
        <v>162</v>
      </c>
      <c r="C38" s="298" t="s">
        <v>49</v>
      </c>
      <c r="D38" s="286" t="s">
        <v>16</v>
      </c>
      <c r="E38" s="299">
        <v>12</v>
      </c>
      <c r="F38" s="296">
        <v>7</v>
      </c>
      <c r="G38" s="283">
        <f t="shared" si="3"/>
        <v>84</v>
      </c>
      <c r="H38" s="15"/>
      <c r="I38" s="16">
        <v>730402</v>
      </c>
      <c r="J38" s="55">
        <v>730402</v>
      </c>
      <c r="K38" s="56" t="s">
        <v>128</v>
      </c>
      <c r="L38" s="11"/>
    </row>
    <row r="39" spans="2:12" s="233" customFormat="1" ht="20.100000000000001" customHeight="1">
      <c r="B39" s="287" t="s">
        <v>163</v>
      </c>
      <c r="C39" s="298" t="s">
        <v>27</v>
      </c>
      <c r="D39" s="286" t="s">
        <v>17</v>
      </c>
      <c r="E39" s="299">
        <v>1</v>
      </c>
      <c r="F39" s="296">
        <v>33</v>
      </c>
      <c r="G39" s="283">
        <f t="shared" si="3"/>
        <v>33</v>
      </c>
      <c r="H39" s="15"/>
      <c r="I39" s="16">
        <v>730402</v>
      </c>
      <c r="J39" s="55">
        <v>730402</v>
      </c>
      <c r="K39" s="56" t="s">
        <v>128</v>
      </c>
      <c r="L39" s="11"/>
    </row>
    <row r="40" spans="2:12" s="15" customFormat="1" ht="20.100000000000001" customHeight="1">
      <c r="B40" s="287" t="s">
        <v>164</v>
      </c>
      <c r="C40" s="298" t="s">
        <v>28</v>
      </c>
      <c r="D40" s="286" t="s">
        <v>17</v>
      </c>
      <c r="E40" s="299">
        <v>1</v>
      </c>
      <c r="F40" s="296">
        <v>19</v>
      </c>
      <c r="G40" s="283">
        <f t="shared" si="3"/>
        <v>19</v>
      </c>
      <c r="I40" s="16">
        <v>730402</v>
      </c>
      <c r="J40" s="55">
        <v>730402</v>
      </c>
      <c r="K40" s="56" t="s">
        <v>128</v>
      </c>
      <c r="L40" s="11"/>
    </row>
    <row r="41" spans="2:12" s="15" customFormat="1" ht="20.100000000000001" customHeight="1">
      <c r="B41" s="287" t="s">
        <v>165</v>
      </c>
      <c r="C41" s="298" t="s">
        <v>29</v>
      </c>
      <c r="D41" s="286" t="s">
        <v>17</v>
      </c>
      <c r="E41" s="299">
        <v>2</v>
      </c>
      <c r="F41" s="296">
        <v>36</v>
      </c>
      <c r="G41" s="283">
        <f t="shared" si="3"/>
        <v>72</v>
      </c>
      <c r="I41" s="16">
        <v>730402</v>
      </c>
      <c r="J41" s="55">
        <v>730402</v>
      </c>
      <c r="K41" s="56" t="s">
        <v>128</v>
      </c>
      <c r="L41" s="11"/>
    </row>
    <row r="42" spans="2:12" s="15" customFormat="1" ht="20.100000000000001" customHeight="1">
      <c r="B42" s="287" t="s">
        <v>166</v>
      </c>
      <c r="C42" s="298" t="s">
        <v>30</v>
      </c>
      <c r="D42" s="286" t="s">
        <v>26</v>
      </c>
      <c r="E42" s="299">
        <v>1</v>
      </c>
      <c r="F42" s="296">
        <v>29</v>
      </c>
      <c r="G42" s="283">
        <f t="shared" si="3"/>
        <v>29</v>
      </c>
      <c r="I42" s="16">
        <v>730402</v>
      </c>
      <c r="J42" s="55">
        <v>730402</v>
      </c>
      <c r="K42" s="56" t="s">
        <v>128</v>
      </c>
      <c r="L42" s="11"/>
    </row>
    <row r="43" spans="2:12" s="15" customFormat="1" ht="20.100000000000001" customHeight="1">
      <c r="B43" s="287" t="s">
        <v>167</v>
      </c>
      <c r="C43" s="298" t="s">
        <v>31</v>
      </c>
      <c r="D43" s="286" t="s">
        <v>26</v>
      </c>
      <c r="E43" s="299">
        <v>4</v>
      </c>
      <c r="F43" s="296">
        <v>29</v>
      </c>
      <c r="G43" s="283">
        <f t="shared" si="3"/>
        <v>116</v>
      </c>
      <c r="I43" s="16">
        <v>730402</v>
      </c>
      <c r="J43" s="55">
        <v>730402</v>
      </c>
      <c r="K43" s="56" t="s">
        <v>128</v>
      </c>
      <c r="L43" s="11"/>
    </row>
    <row r="44" spans="2:12" s="15" customFormat="1" ht="20.100000000000001" customHeight="1">
      <c r="B44" s="287" t="s">
        <v>168</v>
      </c>
      <c r="C44" s="298" t="s">
        <v>32</v>
      </c>
      <c r="D44" s="286" t="s">
        <v>26</v>
      </c>
      <c r="E44" s="299">
        <v>2</v>
      </c>
      <c r="F44" s="296">
        <v>10</v>
      </c>
      <c r="G44" s="283">
        <f t="shared" si="3"/>
        <v>20</v>
      </c>
      <c r="I44" s="16">
        <v>730402</v>
      </c>
      <c r="J44" s="55">
        <v>730402</v>
      </c>
      <c r="K44" s="56" t="s">
        <v>128</v>
      </c>
      <c r="L44" s="11"/>
    </row>
    <row r="45" spans="2:12" s="229" customFormat="1" ht="20.100000000000001" customHeight="1">
      <c r="B45" s="287" t="s">
        <v>169</v>
      </c>
      <c r="C45" s="304" t="s">
        <v>33</v>
      </c>
      <c r="D45" s="286" t="s">
        <v>17</v>
      </c>
      <c r="E45" s="299">
        <v>2</v>
      </c>
      <c r="F45" s="296">
        <v>11</v>
      </c>
      <c r="G45" s="283">
        <f t="shared" si="3"/>
        <v>22</v>
      </c>
      <c r="I45" s="230">
        <v>730402</v>
      </c>
      <c r="J45" s="231">
        <v>730402</v>
      </c>
      <c r="K45" s="232" t="s">
        <v>128</v>
      </c>
    </row>
    <row r="46" spans="2:12" s="15" customFormat="1" ht="20.100000000000001" customHeight="1">
      <c r="B46" s="287" t="s">
        <v>170</v>
      </c>
      <c r="C46" s="281" t="s">
        <v>435</v>
      </c>
      <c r="D46" s="286" t="s">
        <v>17</v>
      </c>
      <c r="E46" s="299">
        <v>1</v>
      </c>
      <c r="F46" s="296">
        <v>230</v>
      </c>
      <c r="G46" s="283">
        <f t="shared" si="3"/>
        <v>230</v>
      </c>
      <c r="I46" s="16">
        <v>730402</v>
      </c>
      <c r="J46" s="55">
        <v>730402</v>
      </c>
      <c r="K46" s="56" t="s">
        <v>128</v>
      </c>
      <c r="L46" s="11"/>
    </row>
    <row r="47" spans="2:12" s="15" customFormat="1" ht="20.100000000000001" customHeight="1">
      <c r="B47" s="287" t="s">
        <v>171</v>
      </c>
      <c r="C47" s="281" t="s">
        <v>436</v>
      </c>
      <c r="D47" s="286" t="s">
        <v>17</v>
      </c>
      <c r="E47" s="299">
        <v>1</v>
      </c>
      <c r="F47" s="296">
        <v>250</v>
      </c>
      <c r="G47" s="283">
        <f>E47*F47</f>
        <v>250</v>
      </c>
      <c r="I47" s="16">
        <v>730402</v>
      </c>
      <c r="J47" s="55">
        <v>730402</v>
      </c>
      <c r="K47" s="56" t="s">
        <v>128</v>
      </c>
      <c r="L47" s="11"/>
    </row>
    <row r="48" spans="2:12" s="15" customFormat="1" ht="34.5" customHeight="1">
      <c r="B48" s="287" t="s">
        <v>172</v>
      </c>
      <c r="C48" s="281" t="s">
        <v>418</v>
      </c>
      <c r="D48" s="286" t="s">
        <v>17</v>
      </c>
      <c r="E48" s="299">
        <v>1</v>
      </c>
      <c r="F48" s="296">
        <v>200</v>
      </c>
      <c r="G48" s="283">
        <f t="shared" ref="G48" si="4">E48*F48</f>
        <v>200</v>
      </c>
      <c r="I48" s="16">
        <v>730402</v>
      </c>
      <c r="J48" s="55">
        <v>730402</v>
      </c>
      <c r="K48" s="56" t="s">
        <v>128</v>
      </c>
      <c r="L48" s="11"/>
    </row>
    <row r="49" spans="2:12" s="263" customFormat="1" ht="20.100000000000001" customHeight="1">
      <c r="B49" s="287" t="s">
        <v>173</v>
      </c>
      <c r="C49" s="298" t="s">
        <v>34</v>
      </c>
      <c r="D49" s="286" t="s">
        <v>17</v>
      </c>
      <c r="E49" s="299">
        <v>1</v>
      </c>
      <c r="F49" s="296">
        <v>30</v>
      </c>
      <c r="G49" s="283">
        <f>E49*F49</f>
        <v>30</v>
      </c>
      <c r="I49" s="264">
        <v>730402</v>
      </c>
      <c r="J49" s="265">
        <v>730402</v>
      </c>
      <c r="K49" s="266" t="s">
        <v>128</v>
      </c>
    </row>
    <row r="50" spans="2:12" s="15" customFormat="1" ht="26.25" customHeight="1">
      <c r="B50" s="287" t="s">
        <v>174</v>
      </c>
      <c r="C50" s="300" t="s">
        <v>35</v>
      </c>
      <c r="D50" s="286" t="s">
        <v>16</v>
      </c>
      <c r="E50" s="299">
        <v>5</v>
      </c>
      <c r="F50" s="296">
        <v>35</v>
      </c>
      <c r="G50" s="283">
        <f>E50*F50</f>
        <v>175</v>
      </c>
      <c r="I50" s="16">
        <v>730402</v>
      </c>
      <c r="J50" s="55">
        <v>730402</v>
      </c>
      <c r="K50" s="56" t="s">
        <v>128</v>
      </c>
      <c r="L50" s="11"/>
    </row>
    <row r="51" spans="2:12" s="15" customFormat="1" ht="20.100000000000001" customHeight="1">
      <c r="B51" s="287" t="s">
        <v>175</v>
      </c>
      <c r="C51" s="300" t="s">
        <v>36</v>
      </c>
      <c r="D51" s="286" t="s">
        <v>26</v>
      </c>
      <c r="E51" s="299">
        <v>1.5</v>
      </c>
      <c r="F51" s="296">
        <v>62</v>
      </c>
      <c r="G51" s="283">
        <f>E51*F51</f>
        <v>93</v>
      </c>
      <c r="I51" s="16">
        <v>730402</v>
      </c>
      <c r="J51" s="55">
        <v>730402</v>
      </c>
      <c r="K51" s="56" t="s">
        <v>128</v>
      </c>
      <c r="L51" s="11"/>
    </row>
    <row r="52" spans="2:12" s="273" customFormat="1" ht="20.100000000000001" customHeight="1">
      <c r="B52" s="287" t="s">
        <v>176</v>
      </c>
      <c r="C52" s="298" t="s">
        <v>4</v>
      </c>
      <c r="D52" s="286" t="s">
        <v>389</v>
      </c>
      <c r="E52" s="299">
        <v>1</v>
      </c>
      <c r="F52" s="296">
        <v>140</v>
      </c>
      <c r="G52" s="283">
        <f>E52*F52</f>
        <v>140</v>
      </c>
      <c r="I52" s="274">
        <v>730402</v>
      </c>
      <c r="J52" s="275">
        <v>730402</v>
      </c>
      <c r="K52" s="276" t="s">
        <v>128</v>
      </c>
    </row>
    <row r="53" spans="2:12" s="277" customFormat="1" ht="20.100000000000001" customHeight="1">
      <c r="B53" s="287" t="s">
        <v>177</v>
      </c>
      <c r="C53" s="298" t="s">
        <v>37</v>
      </c>
      <c r="D53" s="286" t="s">
        <v>16</v>
      </c>
      <c r="E53" s="299">
        <v>15.18</v>
      </c>
      <c r="F53" s="296">
        <v>20</v>
      </c>
      <c r="G53" s="283">
        <f>E53*F53</f>
        <v>303.60000000000002</v>
      </c>
      <c r="I53" s="228">
        <v>730402</v>
      </c>
      <c r="J53" s="278">
        <v>730402</v>
      </c>
      <c r="K53" s="279" t="s">
        <v>128</v>
      </c>
    </row>
    <row r="54" spans="2:12" s="277" customFormat="1" ht="20.100000000000001" customHeight="1">
      <c r="B54" s="287" t="s">
        <v>178</v>
      </c>
      <c r="C54" s="298" t="s">
        <v>38</v>
      </c>
      <c r="D54" s="286" t="s">
        <v>16</v>
      </c>
      <c r="E54" s="299">
        <v>4.5</v>
      </c>
      <c r="F54" s="296">
        <v>22</v>
      </c>
      <c r="G54" s="283">
        <f t="shared" ref="G54" si="5">E54*F54</f>
        <v>99</v>
      </c>
      <c r="I54" s="228">
        <v>730402</v>
      </c>
      <c r="J54" s="278">
        <v>730402</v>
      </c>
      <c r="K54" s="279" t="s">
        <v>128</v>
      </c>
    </row>
    <row r="55" spans="2:12" s="267" customFormat="1" ht="20.100000000000001" customHeight="1">
      <c r="B55" s="287" t="s">
        <v>179</v>
      </c>
      <c r="C55" s="298" t="s">
        <v>39</v>
      </c>
      <c r="D55" s="286" t="s">
        <v>17</v>
      </c>
      <c r="E55" s="299">
        <v>1</v>
      </c>
      <c r="F55" s="296">
        <v>40</v>
      </c>
      <c r="G55" s="283">
        <f>E55*F55</f>
        <v>40</v>
      </c>
      <c r="H55" s="15"/>
      <c r="I55" s="16">
        <v>730402</v>
      </c>
      <c r="J55" s="55">
        <v>730402</v>
      </c>
      <c r="K55" s="56" t="s">
        <v>128</v>
      </c>
      <c r="L55" s="11"/>
    </row>
    <row r="56" spans="2:12" s="23" customFormat="1" ht="20.100000000000001" customHeight="1">
      <c r="B56" s="287" t="s">
        <v>180</v>
      </c>
      <c r="C56" s="300" t="s">
        <v>378</v>
      </c>
      <c r="D56" s="286" t="s">
        <v>17</v>
      </c>
      <c r="E56" s="299">
        <v>1</v>
      </c>
      <c r="F56" s="296">
        <v>20</v>
      </c>
      <c r="G56" s="283">
        <f>E56*F56</f>
        <v>20</v>
      </c>
      <c r="I56" s="16">
        <v>730402</v>
      </c>
      <c r="J56" s="57">
        <v>730402</v>
      </c>
      <c r="K56" s="58" t="s">
        <v>128</v>
      </c>
      <c r="L56" s="24"/>
    </row>
    <row r="57" spans="2:12" s="15" customFormat="1">
      <c r="B57" s="287"/>
      <c r="C57" s="301"/>
      <c r="D57" s="286"/>
      <c r="E57" s="299"/>
      <c r="F57" s="296"/>
      <c r="G57" s="382">
        <f>SUM(G31:G56)</f>
        <v>2583.2296000000001</v>
      </c>
      <c r="L57" s="11"/>
    </row>
    <row r="58" spans="2:12" s="15" customFormat="1">
      <c r="B58" s="287"/>
      <c r="C58" s="288" t="s">
        <v>199</v>
      </c>
      <c r="D58" s="294"/>
      <c r="E58" s="299"/>
      <c r="F58" s="305"/>
      <c r="G58" s="307"/>
      <c r="L58" s="11"/>
    </row>
    <row r="59" spans="2:12" s="243" customFormat="1" ht="20.100000000000001" customHeight="1">
      <c r="B59" s="287" t="s">
        <v>181</v>
      </c>
      <c r="C59" s="281" t="s">
        <v>23</v>
      </c>
      <c r="D59" s="286" t="s">
        <v>16</v>
      </c>
      <c r="E59" s="299">
        <v>40</v>
      </c>
      <c r="F59" s="296">
        <v>5.65</v>
      </c>
      <c r="G59" s="283">
        <f>E59*F59</f>
        <v>226</v>
      </c>
      <c r="H59" s="27"/>
      <c r="I59" s="28">
        <v>730402</v>
      </c>
      <c r="J59" s="55">
        <v>730402</v>
      </c>
      <c r="K59" s="56" t="s">
        <v>128</v>
      </c>
      <c r="L59" s="29"/>
    </row>
    <row r="60" spans="2:12" s="238" customFormat="1" ht="20.100000000000001" customHeight="1">
      <c r="B60" s="287" t="s">
        <v>182</v>
      </c>
      <c r="C60" s="304" t="s">
        <v>75</v>
      </c>
      <c r="D60" s="294" t="s">
        <v>16</v>
      </c>
      <c r="E60" s="299">
        <v>12</v>
      </c>
      <c r="F60" s="284">
        <v>11.5</v>
      </c>
      <c r="G60" s="310">
        <f t="shared" ref="G60" si="6">E60*F60</f>
        <v>138</v>
      </c>
      <c r="H60" s="27"/>
      <c r="I60" s="28">
        <v>730402</v>
      </c>
      <c r="J60" s="55">
        <v>730402</v>
      </c>
      <c r="K60" s="56" t="s">
        <v>128</v>
      </c>
      <c r="L60" s="29"/>
    </row>
    <row r="61" spans="2:12" s="27" customFormat="1" ht="20.100000000000001" customHeight="1">
      <c r="B61" s="287" t="s">
        <v>183</v>
      </c>
      <c r="C61" s="311" t="s">
        <v>40</v>
      </c>
      <c r="D61" s="286" t="s">
        <v>16</v>
      </c>
      <c r="E61" s="312">
        <v>8</v>
      </c>
      <c r="F61" s="313">
        <v>65</v>
      </c>
      <c r="G61" s="283">
        <f>E61*F61</f>
        <v>520</v>
      </c>
      <c r="I61" s="28">
        <v>730402</v>
      </c>
      <c r="J61" s="55">
        <v>730402</v>
      </c>
      <c r="K61" s="56" t="s">
        <v>128</v>
      </c>
      <c r="L61" s="29"/>
    </row>
    <row r="62" spans="2:12" s="15" customFormat="1" ht="27.75" customHeight="1">
      <c r="B62" s="287" t="s">
        <v>184</v>
      </c>
      <c r="C62" s="314" t="s">
        <v>41</v>
      </c>
      <c r="D62" s="286" t="s">
        <v>17</v>
      </c>
      <c r="E62" s="315">
        <v>1</v>
      </c>
      <c r="F62" s="296">
        <v>100</v>
      </c>
      <c r="G62" s="283">
        <f>E62*F62</f>
        <v>100</v>
      </c>
      <c r="I62" s="16">
        <v>730402</v>
      </c>
      <c r="J62" s="55">
        <v>730402</v>
      </c>
      <c r="K62" s="56" t="s">
        <v>128</v>
      </c>
      <c r="L62" s="11"/>
    </row>
    <row r="63" spans="2:12" s="23" customFormat="1" ht="66.75" customHeight="1">
      <c r="B63" s="287" t="s">
        <v>185</v>
      </c>
      <c r="C63" s="281" t="s">
        <v>42</v>
      </c>
      <c r="D63" s="286" t="s">
        <v>16</v>
      </c>
      <c r="E63" s="316">
        <v>133</v>
      </c>
      <c r="F63" s="296">
        <v>6</v>
      </c>
      <c r="G63" s="283">
        <f>E63*F63</f>
        <v>798</v>
      </c>
      <c r="I63" s="16">
        <v>730402</v>
      </c>
      <c r="J63" s="57">
        <v>730402</v>
      </c>
      <c r="K63" s="58" t="s">
        <v>128</v>
      </c>
      <c r="L63" s="24"/>
    </row>
    <row r="64" spans="2:12" s="233" customFormat="1" ht="15" customHeight="1">
      <c r="B64" s="287" t="s">
        <v>186</v>
      </c>
      <c r="C64" s="300" t="s">
        <v>427</v>
      </c>
      <c r="D64" s="286" t="s">
        <v>17</v>
      </c>
      <c r="E64" s="299">
        <v>10</v>
      </c>
      <c r="F64" s="296">
        <v>82</v>
      </c>
      <c r="G64" s="283">
        <f t="shared" ref="G64:G66" si="7">E64*F64</f>
        <v>820</v>
      </c>
      <c r="H64" s="15"/>
      <c r="I64" s="16">
        <v>730402</v>
      </c>
      <c r="J64" s="55">
        <v>730402</v>
      </c>
      <c r="K64" s="56" t="s">
        <v>128</v>
      </c>
      <c r="L64" s="11"/>
    </row>
    <row r="65" spans="2:12" s="11" customFormat="1" ht="33" customHeight="1">
      <c r="B65" s="287" t="s">
        <v>187</v>
      </c>
      <c r="C65" s="281" t="s">
        <v>111</v>
      </c>
      <c r="D65" s="286" t="s">
        <v>16</v>
      </c>
      <c r="E65" s="299">
        <v>7</v>
      </c>
      <c r="F65" s="296">
        <v>26</v>
      </c>
      <c r="G65" s="283">
        <f t="shared" si="7"/>
        <v>182</v>
      </c>
      <c r="H65" s="15"/>
      <c r="I65" s="16">
        <v>730402</v>
      </c>
      <c r="J65" s="55">
        <v>730402</v>
      </c>
      <c r="K65" s="56" t="s">
        <v>128</v>
      </c>
    </row>
    <row r="66" spans="2:12" s="223" customFormat="1" ht="17.25" customHeight="1">
      <c r="B66" s="287" t="s">
        <v>188</v>
      </c>
      <c r="C66" s="298" t="s">
        <v>43</v>
      </c>
      <c r="D66" s="286" t="s">
        <v>16</v>
      </c>
      <c r="E66" s="299">
        <v>370</v>
      </c>
      <c r="F66" s="296">
        <v>7</v>
      </c>
      <c r="G66" s="283">
        <f t="shared" si="7"/>
        <v>2590</v>
      </c>
      <c r="H66" s="15"/>
      <c r="I66" s="16">
        <v>730402</v>
      </c>
      <c r="J66" s="55">
        <v>730402</v>
      </c>
      <c r="K66" s="56" t="s">
        <v>128</v>
      </c>
      <c r="L66" s="11"/>
    </row>
    <row r="67" spans="2:12" s="15" customFormat="1">
      <c r="B67" s="286"/>
      <c r="C67" s="301"/>
      <c r="D67" s="317"/>
      <c r="E67" s="316"/>
      <c r="F67" s="291"/>
      <c r="G67" s="382">
        <f>SUM(G59:G66)</f>
        <v>5374</v>
      </c>
      <c r="L67" s="11"/>
    </row>
    <row r="68" spans="2:12" s="15" customFormat="1">
      <c r="B68" s="286"/>
      <c r="C68" s="288" t="s">
        <v>2</v>
      </c>
      <c r="D68" s="289"/>
      <c r="E68" s="290"/>
      <c r="F68" s="291"/>
      <c r="G68" s="318"/>
      <c r="L68" s="11"/>
    </row>
    <row r="69" spans="2:12" s="23" customFormat="1">
      <c r="B69" s="287"/>
      <c r="C69" s="288" t="s">
        <v>195</v>
      </c>
      <c r="D69" s="294"/>
      <c r="E69" s="299"/>
      <c r="F69" s="305"/>
      <c r="G69" s="307"/>
    </row>
    <row r="70" spans="2:12" s="32" customFormat="1" ht="47.25" customHeight="1">
      <c r="B70" s="286" t="s">
        <v>189</v>
      </c>
      <c r="C70" s="281" t="s">
        <v>45</v>
      </c>
      <c r="D70" s="286" t="s">
        <v>17</v>
      </c>
      <c r="E70" s="316">
        <v>3</v>
      </c>
      <c r="F70" s="296">
        <v>50</v>
      </c>
      <c r="G70" s="283">
        <f t="shared" ref="G70:G73" si="8">E70*F70</f>
        <v>150</v>
      </c>
      <c r="I70" s="32">
        <v>730402</v>
      </c>
      <c r="J70" s="57">
        <v>730402</v>
      </c>
      <c r="K70" s="59" t="s">
        <v>128</v>
      </c>
    </row>
    <row r="71" spans="2:12" s="32" customFormat="1" ht="20.100000000000001" customHeight="1">
      <c r="B71" s="286" t="s">
        <v>190</v>
      </c>
      <c r="C71" s="301" t="s">
        <v>34</v>
      </c>
      <c r="D71" s="286" t="s">
        <v>17</v>
      </c>
      <c r="E71" s="299">
        <v>6</v>
      </c>
      <c r="F71" s="296">
        <v>30</v>
      </c>
      <c r="G71" s="283">
        <f t="shared" si="8"/>
        <v>180</v>
      </c>
      <c r="I71" s="32">
        <v>730402</v>
      </c>
      <c r="J71" s="57">
        <v>730402</v>
      </c>
      <c r="K71" s="59" t="s">
        <v>128</v>
      </c>
    </row>
    <row r="72" spans="2:12" s="32" customFormat="1" ht="20.100000000000001" customHeight="1">
      <c r="B72" s="286" t="s">
        <v>191</v>
      </c>
      <c r="C72" s="298" t="s">
        <v>37</v>
      </c>
      <c r="D72" s="286" t="s">
        <v>16</v>
      </c>
      <c r="E72" s="299">
        <v>35</v>
      </c>
      <c r="F72" s="296">
        <v>20</v>
      </c>
      <c r="G72" s="319">
        <f t="shared" si="8"/>
        <v>700</v>
      </c>
      <c r="I72" s="32">
        <v>730402</v>
      </c>
      <c r="J72" s="57">
        <v>730402</v>
      </c>
      <c r="K72" s="59" t="s">
        <v>128</v>
      </c>
    </row>
    <row r="73" spans="2:12" s="32" customFormat="1" ht="51.75" customHeight="1">
      <c r="B73" s="286" t="s">
        <v>192</v>
      </c>
      <c r="C73" s="281" t="s">
        <v>46</v>
      </c>
      <c r="D73" s="286" t="s">
        <v>16</v>
      </c>
      <c r="E73" s="299">
        <v>166</v>
      </c>
      <c r="F73" s="296">
        <v>25</v>
      </c>
      <c r="G73" s="283">
        <f t="shared" si="8"/>
        <v>4150</v>
      </c>
      <c r="I73" s="32">
        <v>730402</v>
      </c>
      <c r="J73" s="57">
        <v>730402</v>
      </c>
      <c r="K73" s="59" t="s">
        <v>128</v>
      </c>
    </row>
    <row r="74" spans="2:12" s="23" customFormat="1">
      <c r="B74" s="286"/>
      <c r="C74" s="300"/>
      <c r="D74" s="317"/>
      <c r="E74" s="316"/>
      <c r="F74" s="291"/>
      <c r="G74" s="382">
        <f>SUM(G70:G73)</f>
        <v>5180</v>
      </c>
    </row>
    <row r="75" spans="2:12" s="23" customFormat="1">
      <c r="B75" s="286"/>
      <c r="C75" s="288" t="s">
        <v>196</v>
      </c>
      <c r="D75" s="289"/>
      <c r="E75" s="290"/>
      <c r="F75" s="291"/>
      <c r="G75" s="318"/>
    </row>
    <row r="76" spans="2:12" s="32" customFormat="1" ht="20.100000000000001" customHeight="1">
      <c r="B76" s="286" t="s">
        <v>193</v>
      </c>
      <c r="C76" s="298" t="s">
        <v>47</v>
      </c>
      <c r="D76" s="286" t="s">
        <v>373</v>
      </c>
      <c r="E76" s="299">
        <v>1</v>
      </c>
      <c r="F76" s="296">
        <v>250</v>
      </c>
      <c r="G76" s="319">
        <f>E76*F76</f>
        <v>250</v>
      </c>
      <c r="I76" s="32">
        <v>730402</v>
      </c>
      <c r="J76" s="57">
        <v>730402</v>
      </c>
      <c r="K76" s="59" t="s">
        <v>128</v>
      </c>
    </row>
    <row r="77" spans="2:12" s="32" customFormat="1" ht="34.5" customHeight="1">
      <c r="B77" s="286" t="s">
        <v>194</v>
      </c>
      <c r="C77" s="281" t="s">
        <v>111</v>
      </c>
      <c r="D77" s="286" t="s">
        <v>16</v>
      </c>
      <c r="E77" s="299">
        <v>97</v>
      </c>
      <c r="F77" s="296">
        <v>26</v>
      </c>
      <c r="G77" s="283">
        <f t="shared" ref="G77" si="9">E77*F77</f>
        <v>2522</v>
      </c>
      <c r="I77" s="32">
        <v>730402</v>
      </c>
      <c r="J77" s="57">
        <v>730402</v>
      </c>
      <c r="K77" s="59" t="s">
        <v>128</v>
      </c>
    </row>
    <row r="78" spans="2:12" s="32" customFormat="1" ht="20.100000000000001" customHeight="1">
      <c r="B78" s="286" t="s">
        <v>205</v>
      </c>
      <c r="C78" s="298" t="s">
        <v>49</v>
      </c>
      <c r="D78" s="286" t="s">
        <v>16</v>
      </c>
      <c r="E78" s="299">
        <v>4</v>
      </c>
      <c r="F78" s="296">
        <v>7</v>
      </c>
      <c r="G78" s="283">
        <f>E78*F78</f>
        <v>28</v>
      </c>
      <c r="I78" s="32">
        <v>730402</v>
      </c>
      <c r="J78" s="57">
        <v>730402</v>
      </c>
      <c r="K78" s="59" t="s">
        <v>128</v>
      </c>
    </row>
    <row r="79" spans="2:12" s="32" customFormat="1" ht="28.5" customHeight="1">
      <c r="B79" s="286" t="s">
        <v>202</v>
      </c>
      <c r="C79" s="281" t="s">
        <v>450</v>
      </c>
      <c r="D79" s="286" t="s">
        <v>17</v>
      </c>
      <c r="E79" s="299">
        <v>1</v>
      </c>
      <c r="F79" s="296">
        <v>50</v>
      </c>
      <c r="G79" s="283">
        <f>E79*F79</f>
        <v>50</v>
      </c>
      <c r="J79" s="57"/>
      <c r="K79" s="59"/>
    </row>
    <row r="80" spans="2:12" s="23" customFormat="1">
      <c r="B80" s="286"/>
      <c r="C80" s="300"/>
      <c r="D80" s="317"/>
      <c r="E80" s="316"/>
      <c r="F80" s="291"/>
      <c r="G80" s="382">
        <f>+G76+G77+G78+G79</f>
        <v>2850</v>
      </c>
    </row>
    <row r="81" spans="2:12" s="23" customFormat="1">
      <c r="B81" s="286"/>
      <c r="C81" s="1127" t="s">
        <v>197</v>
      </c>
      <c r="D81" s="1128"/>
      <c r="E81" s="1128"/>
      <c r="F81" s="1128"/>
      <c r="G81" s="1129"/>
    </row>
    <row r="82" spans="2:12" s="23" customFormat="1" ht="48" customHeight="1">
      <c r="B82" s="286" t="s">
        <v>203</v>
      </c>
      <c r="C82" s="281" t="s">
        <v>443</v>
      </c>
      <c r="D82" s="286" t="s">
        <v>16</v>
      </c>
      <c r="E82" s="299">
        <v>180</v>
      </c>
      <c r="F82" s="296">
        <v>45</v>
      </c>
      <c r="G82" s="319">
        <f t="shared" ref="G82:G89" si="10">E82*F82</f>
        <v>8100</v>
      </c>
      <c r="I82" s="23">
        <v>730402</v>
      </c>
      <c r="J82" s="57">
        <v>730402</v>
      </c>
      <c r="K82" s="59" t="s">
        <v>128</v>
      </c>
    </row>
    <row r="83" spans="2:12" s="23" customFormat="1" ht="20.100000000000001" customHeight="1">
      <c r="B83" s="286" t="s">
        <v>204</v>
      </c>
      <c r="C83" s="320" t="s">
        <v>381</v>
      </c>
      <c r="D83" s="286" t="s">
        <v>26</v>
      </c>
      <c r="E83" s="299">
        <v>34.4</v>
      </c>
      <c r="F83" s="296">
        <v>11</v>
      </c>
      <c r="G83" s="319">
        <f t="shared" si="10"/>
        <v>378.4</v>
      </c>
      <c r="I83" s="23">
        <v>730402</v>
      </c>
      <c r="J83" s="57">
        <v>730402</v>
      </c>
      <c r="K83" s="59" t="s">
        <v>128</v>
      </c>
    </row>
    <row r="84" spans="2:12" s="23" customFormat="1" ht="32.25" customHeight="1">
      <c r="B84" s="286" t="s">
        <v>206</v>
      </c>
      <c r="C84" s="320" t="s">
        <v>444</v>
      </c>
      <c r="D84" s="286" t="s">
        <v>16</v>
      </c>
      <c r="E84" s="299">
        <v>180</v>
      </c>
      <c r="F84" s="296">
        <v>11</v>
      </c>
      <c r="G84" s="319">
        <f t="shared" si="10"/>
        <v>1980</v>
      </c>
      <c r="I84" s="23">
        <v>730402</v>
      </c>
      <c r="J84" s="57">
        <v>730402</v>
      </c>
      <c r="K84" s="59" t="s">
        <v>128</v>
      </c>
    </row>
    <row r="85" spans="2:12" s="23" customFormat="1" ht="20.100000000000001" customHeight="1">
      <c r="B85" s="286" t="s">
        <v>207</v>
      </c>
      <c r="C85" s="320" t="s">
        <v>50</v>
      </c>
      <c r="D85" s="286" t="s">
        <v>26</v>
      </c>
      <c r="E85" s="299">
        <v>35</v>
      </c>
      <c r="F85" s="296">
        <v>5</v>
      </c>
      <c r="G85" s="319">
        <f t="shared" si="10"/>
        <v>175</v>
      </c>
      <c r="I85" s="23">
        <v>730402</v>
      </c>
      <c r="J85" s="57">
        <v>730402</v>
      </c>
      <c r="K85" s="59" t="s">
        <v>128</v>
      </c>
    </row>
    <row r="86" spans="2:12" s="23" customFormat="1" ht="30" customHeight="1">
      <c r="B86" s="286" t="s">
        <v>208</v>
      </c>
      <c r="C86" s="320" t="s">
        <v>200</v>
      </c>
      <c r="D86" s="286" t="s">
        <v>26</v>
      </c>
      <c r="E86" s="299">
        <v>9</v>
      </c>
      <c r="F86" s="296">
        <v>11</v>
      </c>
      <c r="G86" s="319">
        <f t="shared" si="10"/>
        <v>99</v>
      </c>
      <c r="I86" s="23">
        <v>730402</v>
      </c>
      <c r="J86" s="57">
        <v>730402</v>
      </c>
      <c r="K86" s="59" t="s">
        <v>128</v>
      </c>
    </row>
    <row r="87" spans="2:12" s="23" customFormat="1" ht="20.100000000000001" customHeight="1">
      <c r="B87" s="286" t="s">
        <v>209</v>
      </c>
      <c r="C87" s="320" t="s">
        <v>201</v>
      </c>
      <c r="D87" s="286" t="s">
        <v>26</v>
      </c>
      <c r="E87" s="299">
        <v>34</v>
      </c>
      <c r="F87" s="296">
        <v>18</v>
      </c>
      <c r="G87" s="319">
        <f t="shared" si="10"/>
        <v>612</v>
      </c>
      <c r="I87" s="23">
        <v>730402</v>
      </c>
      <c r="J87" s="57">
        <v>730402</v>
      </c>
      <c r="K87" s="59" t="s">
        <v>128</v>
      </c>
    </row>
    <row r="88" spans="2:12" s="23" customFormat="1" ht="24.75" customHeight="1">
      <c r="B88" s="286" t="s">
        <v>210</v>
      </c>
      <c r="C88" s="300" t="s">
        <v>427</v>
      </c>
      <c r="D88" s="286" t="s">
        <v>17</v>
      </c>
      <c r="E88" s="299">
        <v>12</v>
      </c>
      <c r="F88" s="296">
        <v>82</v>
      </c>
      <c r="G88" s="283">
        <f t="shared" si="10"/>
        <v>984</v>
      </c>
      <c r="I88" s="23">
        <v>730402</v>
      </c>
      <c r="J88" s="57">
        <v>730402</v>
      </c>
      <c r="K88" s="59" t="s">
        <v>128</v>
      </c>
    </row>
    <row r="89" spans="2:12" s="23" customFormat="1" ht="19.5" customHeight="1">
      <c r="B89" s="286" t="s">
        <v>211</v>
      </c>
      <c r="C89" s="298" t="s">
        <v>419</v>
      </c>
      <c r="D89" s="286" t="s">
        <v>17</v>
      </c>
      <c r="E89" s="299">
        <v>12</v>
      </c>
      <c r="F89" s="296">
        <v>40</v>
      </c>
      <c r="G89" s="319">
        <f t="shared" si="10"/>
        <v>480</v>
      </c>
      <c r="I89" s="23">
        <v>730402</v>
      </c>
      <c r="J89" s="57">
        <v>730402</v>
      </c>
      <c r="K89" s="59" t="s">
        <v>128</v>
      </c>
    </row>
    <row r="90" spans="2:12" s="23" customFormat="1" ht="36" customHeight="1">
      <c r="B90" s="286" t="s">
        <v>212</v>
      </c>
      <c r="C90" s="281" t="s">
        <v>52</v>
      </c>
      <c r="D90" s="286" t="s">
        <v>26</v>
      </c>
      <c r="E90" s="299">
        <v>42</v>
      </c>
      <c r="F90" s="296">
        <v>8.64</v>
      </c>
      <c r="G90" s="283">
        <f>E90*F90</f>
        <v>362.88</v>
      </c>
      <c r="I90" s="23">
        <v>730402</v>
      </c>
      <c r="J90" s="57">
        <v>730402</v>
      </c>
      <c r="K90" s="59" t="s">
        <v>128</v>
      </c>
    </row>
    <row r="91" spans="2:12" s="23" customFormat="1" ht="30" customHeight="1">
      <c r="B91" s="286" t="s">
        <v>213</v>
      </c>
      <c r="C91" s="281" t="s">
        <v>382</v>
      </c>
      <c r="D91" s="286" t="s">
        <v>26</v>
      </c>
      <c r="E91" s="299">
        <v>42</v>
      </c>
      <c r="F91" s="296">
        <v>5.01</v>
      </c>
      <c r="G91" s="283">
        <f>E91*F91</f>
        <v>210.42</v>
      </c>
      <c r="I91" s="23">
        <v>730402</v>
      </c>
      <c r="J91" s="57">
        <v>730402</v>
      </c>
      <c r="K91" s="59" t="s">
        <v>128</v>
      </c>
    </row>
    <row r="92" spans="2:12" s="23" customFormat="1" ht="20.100000000000001" customHeight="1">
      <c r="B92" s="286" t="s">
        <v>214</v>
      </c>
      <c r="C92" s="321" t="s">
        <v>53</v>
      </c>
      <c r="D92" s="286" t="s">
        <v>26</v>
      </c>
      <c r="E92" s="299">
        <v>2</v>
      </c>
      <c r="F92" s="291">
        <v>12</v>
      </c>
      <c r="G92" s="283">
        <f>E92*F92</f>
        <v>24</v>
      </c>
      <c r="I92" s="23">
        <v>730402</v>
      </c>
      <c r="J92" s="57">
        <v>730402</v>
      </c>
      <c r="K92" s="59" t="s">
        <v>128</v>
      </c>
    </row>
    <row r="93" spans="2:12" s="23" customFormat="1">
      <c r="B93" s="286"/>
      <c r="C93" s="321"/>
      <c r="D93" s="317"/>
      <c r="E93" s="316"/>
      <c r="F93" s="291"/>
      <c r="G93" s="381">
        <f>SUM(G82:G92)</f>
        <v>13405.699999999999</v>
      </c>
    </row>
    <row r="94" spans="2:12" s="23" customFormat="1">
      <c r="B94" s="286"/>
      <c r="C94" s="322" t="s">
        <v>5</v>
      </c>
      <c r="D94" s="289"/>
      <c r="E94" s="290"/>
      <c r="F94" s="291"/>
      <c r="G94" s="292"/>
    </row>
    <row r="95" spans="2:12" s="23" customFormat="1">
      <c r="B95" s="286"/>
      <c r="C95" s="1127" t="s">
        <v>195</v>
      </c>
      <c r="D95" s="1128"/>
      <c r="E95" s="1128"/>
      <c r="F95" s="1128"/>
      <c r="G95" s="1129"/>
      <c r="L95" s="24"/>
    </row>
    <row r="96" spans="2:12" s="23" customFormat="1" ht="34.5" customHeight="1">
      <c r="B96" s="286" t="s">
        <v>215</v>
      </c>
      <c r="C96" s="281" t="s">
        <v>111</v>
      </c>
      <c r="D96" s="286" t="s">
        <v>16</v>
      </c>
      <c r="E96" s="299">
        <v>20</v>
      </c>
      <c r="F96" s="296">
        <v>26</v>
      </c>
      <c r="G96" s="283">
        <f t="shared" ref="G96:G97" si="11">E96*F96</f>
        <v>520</v>
      </c>
      <c r="I96" s="23">
        <v>730402</v>
      </c>
      <c r="J96" s="57">
        <v>730402</v>
      </c>
      <c r="K96" s="59" t="s">
        <v>128</v>
      </c>
    </row>
    <row r="97" spans="2:14" s="23" customFormat="1" ht="51.75" customHeight="1">
      <c r="B97" s="286" t="s">
        <v>216</v>
      </c>
      <c r="C97" s="281" t="s">
        <v>379</v>
      </c>
      <c r="D97" s="286" t="s">
        <v>17</v>
      </c>
      <c r="E97" s="299">
        <v>1</v>
      </c>
      <c r="F97" s="296">
        <v>50</v>
      </c>
      <c r="G97" s="283">
        <f t="shared" si="11"/>
        <v>50</v>
      </c>
      <c r="H97" s="280"/>
      <c r="I97" s="23">
        <v>730402</v>
      </c>
      <c r="J97" s="57">
        <v>730402</v>
      </c>
      <c r="K97" s="59" t="s">
        <v>128</v>
      </c>
    </row>
    <row r="98" spans="2:14" s="23" customFormat="1" ht="20.100000000000001" customHeight="1">
      <c r="B98" s="286" t="s">
        <v>217</v>
      </c>
      <c r="C98" s="323" t="s">
        <v>55</v>
      </c>
      <c r="D98" s="286" t="s">
        <v>17</v>
      </c>
      <c r="E98" s="299">
        <v>1</v>
      </c>
      <c r="F98" s="296">
        <v>40</v>
      </c>
      <c r="G98" s="283">
        <f>E98*F98</f>
        <v>40</v>
      </c>
      <c r="I98" s="23">
        <v>730402</v>
      </c>
      <c r="J98" s="57">
        <v>730402</v>
      </c>
      <c r="K98" s="59" t="s">
        <v>128</v>
      </c>
    </row>
    <row r="99" spans="2:14" s="23" customFormat="1" ht="20.100000000000001" customHeight="1">
      <c r="B99" s="286" t="s">
        <v>218</v>
      </c>
      <c r="C99" s="321" t="s">
        <v>56</v>
      </c>
      <c r="D99" s="286" t="s">
        <v>16</v>
      </c>
      <c r="E99" s="299">
        <v>5</v>
      </c>
      <c r="F99" s="296">
        <v>35</v>
      </c>
      <c r="G99" s="283">
        <f>E99*F99</f>
        <v>175</v>
      </c>
      <c r="I99" s="23">
        <v>730402</v>
      </c>
      <c r="J99" s="57">
        <v>730402</v>
      </c>
      <c r="K99" s="59" t="s">
        <v>128</v>
      </c>
    </row>
    <row r="100" spans="2:14" s="23" customFormat="1">
      <c r="B100" s="286" t="s">
        <v>219</v>
      </c>
      <c r="C100" s="308" t="s">
        <v>383</v>
      </c>
      <c r="D100" s="294" t="s">
        <v>17</v>
      </c>
      <c r="E100" s="295">
        <v>2</v>
      </c>
      <c r="F100" s="296">
        <v>237.7</v>
      </c>
      <c r="G100" s="310">
        <f>E100*F100</f>
        <v>475.4</v>
      </c>
    </row>
    <row r="101" spans="2:14" s="23" customFormat="1">
      <c r="B101" s="286"/>
      <c r="C101" s="321"/>
      <c r="D101" s="317"/>
      <c r="E101" s="316"/>
      <c r="F101" s="291"/>
      <c r="G101" s="382">
        <f>SUM(G96:G100)</f>
        <v>1260.4000000000001</v>
      </c>
    </row>
    <row r="102" spans="2:14" s="23" customFormat="1">
      <c r="B102" s="286"/>
      <c r="C102" s="322" t="s">
        <v>1</v>
      </c>
      <c r="D102" s="289"/>
      <c r="E102" s="290"/>
      <c r="F102" s="291"/>
      <c r="G102" s="292"/>
    </row>
    <row r="103" spans="2:14" s="23" customFormat="1">
      <c r="B103" s="286"/>
      <c r="C103" s="1127" t="s">
        <v>195</v>
      </c>
      <c r="D103" s="1128"/>
      <c r="E103" s="1128"/>
      <c r="F103" s="1128"/>
      <c r="G103" s="1129"/>
    </row>
    <row r="104" spans="2:14" s="23" customFormat="1" ht="20.100000000000001" customHeight="1">
      <c r="B104" s="286" t="s">
        <v>220</v>
      </c>
      <c r="C104" s="298" t="s">
        <v>420</v>
      </c>
      <c r="D104" s="286" t="s">
        <v>17</v>
      </c>
      <c r="E104" s="299">
        <v>7</v>
      </c>
      <c r="F104" s="296">
        <v>12</v>
      </c>
      <c r="G104" s="283">
        <f>E104*F104</f>
        <v>84</v>
      </c>
      <c r="I104" s="23">
        <v>730402</v>
      </c>
      <c r="J104" s="57">
        <v>730402</v>
      </c>
      <c r="K104" s="59" t="s">
        <v>128</v>
      </c>
    </row>
    <row r="105" spans="2:14" s="23" customFormat="1" ht="20.100000000000001" customHeight="1">
      <c r="B105" s="286" t="s">
        <v>221</v>
      </c>
      <c r="C105" s="324" t="s">
        <v>37</v>
      </c>
      <c r="D105" s="286" t="s">
        <v>16</v>
      </c>
      <c r="E105" s="299">
        <v>20</v>
      </c>
      <c r="F105" s="296">
        <v>20</v>
      </c>
      <c r="G105" s="283">
        <f>E105*F105</f>
        <v>400</v>
      </c>
      <c r="H105" s="23" t="s">
        <v>58</v>
      </c>
      <c r="I105" s="23">
        <v>730402</v>
      </c>
      <c r="J105" s="57">
        <v>730402</v>
      </c>
      <c r="K105" s="59" t="s">
        <v>128</v>
      </c>
    </row>
    <row r="106" spans="2:14" s="23" customFormat="1" ht="33" customHeight="1">
      <c r="B106" s="286" t="s">
        <v>404</v>
      </c>
      <c r="C106" s="300" t="s">
        <v>401</v>
      </c>
      <c r="D106" s="286" t="s">
        <v>16</v>
      </c>
      <c r="E106" s="316">
        <v>40</v>
      </c>
      <c r="F106" s="296">
        <v>35</v>
      </c>
      <c r="G106" s="283">
        <f>E106*F106</f>
        <v>1400</v>
      </c>
      <c r="I106" s="23">
        <v>731403</v>
      </c>
      <c r="J106" s="23">
        <v>731403</v>
      </c>
      <c r="K106" s="161" t="s">
        <v>129</v>
      </c>
      <c r="L106" s="23" t="s">
        <v>138</v>
      </c>
      <c r="N106" s="117"/>
    </row>
    <row r="107" spans="2:14" s="23" customFormat="1" ht="49.5" customHeight="1">
      <c r="B107" s="286" t="s">
        <v>222</v>
      </c>
      <c r="C107" s="281" t="s">
        <v>402</v>
      </c>
      <c r="D107" s="286" t="s">
        <v>16</v>
      </c>
      <c r="E107" s="325">
        <v>250</v>
      </c>
      <c r="F107" s="326">
        <v>50</v>
      </c>
      <c r="G107" s="284">
        <f>E107*F107</f>
        <v>12500</v>
      </c>
      <c r="I107" s="23">
        <v>730402</v>
      </c>
      <c r="J107" s="57">
        <v>730402</v>
      </c>
      <c r="K107" s="59" t="s">
        <v>128</v>
      </c>
      <c r="N107" s="117"/>
    </row>
    <row r="108" spans="2:14" s="23" customFormat="1" ht="45.75" customHeight="1">
      <c r="B108" s="286" t="s">
        <v>223</v>
      </c>
      <c r="C108" s="293" t="s">
        <v>430</v>
      </c>
      <c r="D108" s="286" t="s">
        <v>16</v>
      </c>
      <c r="E108" s="299">
        <v>250</v>
      </c>
      <c r="F108" s="296">
        <v>23</v>
      </c>
      <c r="G108" s="283">
        <f>E108*F108</f>
        <v>5750</v>
      </c>
      <c r="J108" s="57"/>
      <c r="K108" s="59"/>
    </row>
    <row r="109" spans="2:14" s="23" customFormat="1" ht="31.5" customHeight="1">
      <c r="B109" s="286" t="s">
        <v>405</v>
      </c>
      <c r="C109" s="293" t="s">
        <v>437</v>
      </c>
      <c r="D109" s="286" t="s">
        <v>16</v>
      </c>
      <c r="E109" s="299">
        <v>250</v>
      </c>
      <c r="F109" s="296">
        <v>23</v>
      </c>
      <c r="G109" s="283">
        <f t="shared" ref="G109" si="12">E109*F109</f>
        <v>5750</v>
      </c>
      <c r="I109" s="23">
        <v>730402</v>
      </c>
      <c r="J109" s="57">
        <v>730402</v>
      </c>
      <c r="K109" s="59" t="s">
        <v>128</v>
      </c>
    </row>
    <row r="110" spans="2:14" s="23" customFormat="1" ht="61.5" customHeight="1">
      <c r="B110" s="286" t="s">
        <v>224</v>
      </c>
      <c r="C110" s="300" t="s">
        <v>59</v>
      </c>
      <c r="D110" s="286" t="s">
        <v>17</v>
      </c>
      <c r="E110" s="299">
        <v>2</v>
      </c>
      <c r="F110" s="296">
        <v>200</v>
      </c>
      <c r="G110" s="283">
        <f>E110*F110</f>
        <v>400</v>
      </c>
      <c r="I110" s="23">
        <v>730402</v>
      </c>
      <c r="J110" s="57">
        <v>730402</v>
      </c>
      <c r="K110" s="59" t="s">
        <v>128</v>
      </c>
    </row>
    <row r="111" spans="2:14" s="23" customFormat="1">
      <c r="B111" s="286"/>
      <c r="C111" s="323"/>
      <c r="D111" s="317"/>
      <c r="E111" s="316"/>
      <c r="F111" s="291"/>
      <c r="G111" s="382">
        <f>SUM(G104:G110)</f>
        <v>26284</v>
      </c>
    </row>
    <row r="112" spans="2:14" s="23" customFormat="1">
      <c r="B112" s="286"/>
      <c r="C112" s="1128" t="s">
        <v>242</v>
      </c>
      <c r="D112" s="1128"/>
      <c r="E112" s="1128"/>
      <c r="F112" s="1128"/>
      <c r="G112" s="1129"/>
    </row>
    <row r="113" spans="2:14" s="23" customFormat="1">
      <c r="B113" s="286"/>
      <c r="C113" s="1128" t="s">
        <v>195</v>
      </c>
      <c r="D113" s="1128"/>
      <c r="E113" s="1128"/>
      <c r="F113" s="1128"/>
      <c r="G113" s="1129"/>
    </row>
    <row r="114" spans="2:14" s="23" customFormat="1" ht="20.100000000000001" customHeight="1">
      <c r="B114" s="286" t="s">
        <v>225</v>
      </c>
      <c r="C114" s="320" t="s">
        <v>201</v>
      </c>
      <c r="D114" s="286" t="s">
        <v>26</v>
      </c>
      <c r="E114" s="299">
        <v>22.4</v>
      </c>
      <c r="F114" s="296">
        <v>18</v>
      </c>
      <c r="G114" s="327">
        <f>E114*F114</f>
        <v>403.2</v>
      </c>
      <c r="H114" s="44"/>
      <c r="I114" s="23">
        <v>730402</v>
      </c>
      <c r="J114" s="57">
        <v>730402</v>
      </c>
      <c r="K114" s="59" t="s">
        <v>128</v>
      </c>
    </row>
    <row r="115" spans="2:14" s="23" customFormat="1" ht="30.75" customHeight="1">
      <c r="B115" s="286" t="s">
        <v>226</v>
      </c>
      <c r="C115" s="281" t="s">
        <v>137</v>
      </c>
      <c r="D115" s="286" t="s">
        <v>17</v>
      </c>
      <c r="E115" s="299">
        <v>1</v>
      </c>
      <c r="F115" s="296">
        <v>1000</v>
      </c>
      <c r="G115" s="327">
        <f>E115*F115</f>
        <v>1000</v>
      </c>
      <c r="H115" s="44"/>
      <c r="I115" s="23">
        <v>730402</v>
      </c>
      <c r="J115" s="57">
        <v>730402</v>
      </c>
      <c r="K115" s="59" t="s">
        <v>128</v>
      </c>
      <c r="L115" s="23" t="s">
        <v>136</v>
      </c>
    </row>
    <row r="116" spans="2:14" s="23" customFormat="1">
      <c r="B116" s="286"/>
      <c r="C116" s="321"/>
      <c r="D116" s="317"/>
      <c r="E116" s="316"/>
      <c r="F116" s="291"/>
      <c r="G116" s="381">
        <f>SUM(G114:G115)</f>
        <v>1403.2</v>
      </c>
      <c r="H116" s="44"/>
      <c r="I116" s="44"/>
    </row>
    <row r="117" spans="2:14" s="23" customFormat="1">
      <c r="B117" s="286"/>
      <c r="C117" s="1128" t="s">
        <v>196</v>
      </c>
      <c r="D117" s="1128"/>
      <c r="E117" s="1128"/>
      <c r="F117" s="1128"/>
      <c r="G117" s="1129"/>
      <c r="H117" s="44"/>
      <c r="I117" s="44"/>
    </row>
    <row r="118" spans="2:14" s="23" customFormat="1" ht="36" customHeight="1">
      <c r="B118" s="286" t="s">
        <v>228</v>
      </c>
      <c r="C118" s="320" t="s">
        <v>111</v>
      </c>
      <c r="D118" s="286" t="s">
        <v>16</v>
      </c>
      <c r="E118" s="299">
        <v>17</v>
      </c>
      <c r="F118" s="296">
        <v>26</v>
      </c>
      <c r="G118" s="283">
        <f t="shared" ref="G118:G124" si="13">E118*F118</f>
        <v>442</v>
      </c>
      <c r="H118" s="44"/>
      <c r="I118" s="23">
        <v>730402</v>
      </c>
      <c r="J118" s="57">
        <v>730402</v>
      </c>
      <c r="K118" s="59" t="s">
        <v>128</v>
      </c>
    </row>
    <row r="119" spans="2:14" s="23" customFormat="1" ht="20.100000000000001" customHeight="1">
      <c r="B119" s="286" t="s">
        <v>229</v>
      </c>
      <c r="C119" s="324" t="s">
        <v>18</v>
      </c>
      <c r="D119" s="286" t="s">
        <v>16</v>
      </c>
      <c r="E119" s="299">
        <v>8</v>
      </c>
      <c r="F119" s="296">
        <v>9.65</v>
      </c>
      <c r="G119" s="283">
        <f t="shared" si="13"/>
        <v>77.2</v>
      </c>
      <c r="I119" s="23">
        <v>730402</v>
      </c>
      <c r="J119" s="57">
        <v>730402</v>
      </c>
      <c r="K119" s="59" t="s">
        <v>128</v>
      </c>
    </row>
    <row r="120" spans="2:14" s="23" customFormat="1" ht="20.100000000000001" customHeight="1">
      <c r="B120" s="286" t="s">
        <v>230</v>
      </c>
      <c r="C120" s="304" t="s">
        <v>75</v>
      </c>
      <c r="D120" s="294" t="s">
        <v>16</v>
      </c>
      <c r="E120" s="299">
        <v>6</v>
      </c>
      <c r="F120" s="284">
        <v>11.5</v>
      </c>
      <c r="G120" s="310">
        <f t="shared" si="13"/>
        <v>69</v>
      </c>
      <c r="J120" s="57"/>
      <c r="K120" s="59"/>
    </row>
    <row r="121" spans="2:14" s="23" customFormat="1" ht="58.5" customHeight="1">
      <c r="B121" s="286" t="s">
        <v>231</v>
      </c>
      <c r="C121" s="281" t="s">
        <v>445</v>
      </c>
      <c r="D121" s="286" t="s">
        <v>16</v>
      </c>
      <c r="E121" s="299">
        <v>44</v>
      </c>
      <c r="F121" s="296">
        <v>45</v>
      </c>
      <c r="G121" s="283">
        <f t="shared" si="13"/>
        <v>1980</v>
      </c>
      <c r="I121" s="23">
        <v>730402</v>
      </c>
      <c r="J121" s="57">
        <v>730402</v>
      </c>
      <c r="K121" s="59" t="s">
        <v>128</v>
      </c>
    </row>
    <row r="122" spans="2:14" s="23" customFormat="1" ht="24" customHeight="1">
      <c r="B122" s="286" t="s">
        <v>232</v>
      </c>
      <c r="C122" s="281" t="s">
        <v>446</v>
      </c>
      <c r="D122" s="286" t="s">
        <v>16</v>
      </c>
      <c r="E122" s="299">
        <v>57.42</v>
      </c>
      <c r="F122" s="296">
        <v>11</v>
      </c>
      <c r="G122" s="283">
        <f t="shared" si="13"/>
        <v>631.62</v>
      </c>
      <c r="I122" s="23">
        <v>730402</v>
      </c>
      <c r="J122" s="57">
        <v>730402</v>
      </c>
      <c r="K122" s="59" t="s">
        <v>128</v>
      </c>
    </row>
    <row r="123" spans="2:14" s="23" customFormat="1" ht="20.100000000000001" customHeight="1">
      <c r="B123" s="286" t="s">
        <v>233</v>
      </c>
      <c r="C123" s="281" t="s">
        <v>50</v>
      </c>
      <c r="D123" s="286" t="s">
        <v>26</v>
      </c>
      <c r="E123" s="299">
        <v>35</v>
      </c>
      <c r="F123" s="296">
        <v>5</v>
      </c>
      <c r="G123" s="319">
        <f t="shared" si="13"/>
        <v>175</v>
      </c>
      <c r="I123" s="23">
        <v>730402</v>
      </c>
      <c r="J123" s="57">
        <v>730402</v>
      </c>
      <c r="K123" s="59" t="s">
        <v>128</v>
      </c>
    </row>
    <row r="124" spans="2:14" s="23" customFormat="1" ht="39.950000000000003" customHeight="1">
      <c r="B124" s="286" t="s">
        <v>234</v>
      </c>
      <c r="C124" s="320" t="s">
        <v>200</v>
      </c>
      <c r="D124" s="286" t="s">
        <v>26</v>
      </c>
      <c r="E124" s="299">
        <v>3</v>
      </c>
      <c r="F124" s="296">
        <v>11</v>
      </c>
      <c r="G124" s="283">
        <f t="shared" si="13"/>
        <v>33</v>
      </c>
      <c r="I124" s="23">
        <v>730402</v>
      </c>
      <c r="J124" s="57">
        <v>730402</v>
      </c>
      <c r="K124" s="59" t="s">
        <v>128</v>
      </c>
    </row>
    <row r="125" spans="2:14" s="23" customFormat="1" ht="46.5" customHeight="1">
      <c r="B125" s="286" t="s">
        <v>235</v>
      </c>
      <c r="C125" s="281" t="s">
        <v>51</v>
      </c>
      <c r="D125" s="286" t="s">
        <v>17</v>
      </c>
      <c r="E125" s="299">
        <v>2</v>
      </c>
      <c r="F125" s="296">
        <v>66</v>
      </c>
      <c r="G125" s="283">
        <f>E125*F125</f>
        <v>132</v>
      </c>
      <c r="I125" s="23">
        <v>730402</v>
      </c>
      <c r="J125" s="57">
        <v>730402</v>
      </c>
      <c r="K125" s="59" t="s">
        <v>128</v>
      </c>
    </row>
    <row r="126" spans="2:14" s="23" customFormat="1" ht="31.5" customHeight="1">
      <c r="B126" s="286" t="s">
        <v>236</v>
      </c>
      <c r="C126" s="300" t="s">
        <v>403</v>
      </c>
      <c r="D126" s="286" t="s">
        <v>16</v>
      </c>
      <c r="E126" s="316">
        <v>2.6</v>
      </c>
      <c r="F126" s="296">
        <v>35</v>
      </c>
      <c r="G126" s="283">
        <f>E126*F126</f>
        <v>91</v>
      </c>
      <c r="I126" s="23">
        <v>431403</v>
      </c>
      <c r="J126" s="23">
        <v>731403</v>
      </c>
      <c r="K126" s="161" t="s">
        <v>129</v>
      </c>
      <c r="N126" s="117"/>
    </row>
    <row r="127" spans="2:14" s="23" customFormat="1">
      <c r="B127" s="287"/>
      <c r="C127" s="308"/>
      <c r="D127" s="317"/>
      <c r="E127" s="316"/>
      <c r="F127" s="291"/>
      <c r="G127" s="382">
        <f>SUM(G118:G126)</f>
        <v>3630.8199999999997</v>
      </c>
    </row>
    <row r="128" spans="2:14" s="23" customFormat="1">
      <c r="B128" s="287"/>
      <c r="C128" s="1127" t="s">
        <v>197</v>
      </c>
      <c r="D128" s="1128"/>
      <c r="E128" s="1128"/>
      <c r="F128" s="1128"/>
      <c r="G128" s="1129"/>
    </row>
    <row r="129" spans="2:14" s="23" customFormat="1" ht="20.100000000000001" customHeight="1">
      <c r="B129" s="286" t="s">
        <v>237</v>
      </c>
      <c r="C129" s="300" t="s">
        <v>427</v>
      </c>
      <c r="D129" s="286" t="s">
        <v>17</v>
      </c>
      <c r="E129" s="299">
        <v>10</v>
      </c>
      <c r="F129" s="296">
        <v>82</v>
      </c>
      <c r="G129" s="283">
        <f t="shared" ref="G129" si="14">E129*F129</f>
        <v>820</v>
      </c>
      <c r="I129" s="23">
        <v>730402</v>
      </c>
      <c r="J129" s="57">
        <v>730402</v>
      </c>
      <c r="K129" s="59" t="s">
        <v>128</v>
      </c>
    </row>
    <row r="130" spans="2:14" s="23" customFormat="1" ht="30" customHeight="1">
      <c r="B130" s="286" t="s">
        <v>238</v>
      </c>
      <c r="C130" s="300" t="s">
        <v>403</v>
      </c>
      <c r="D130" s="286" t="s">
        <v>16</v>
      </c>
      <c r="E130" s="316">
        <v>50</v>
      </c>
      <c r="F130" s="296">
        <v>35</v>
      </c>
      <c r="G130" s="283">
        <f>E130*F130</f>
        <v>1750</v>
      </c>
      <c r="I130" s="23">
        <v>431403</v>
      </c>
      <c r="J130" s="23">
        <v>731403</v>
      </c>
      <c r="K130" s="161" t="s">
        <v>129</v>
      </c>
      <c r="N130" s="117"/>
    </row>
    <row r="131" spans="2:14" s="23" customFormat="1" ht="30" customHeight="1">
      <c r="B131" s="286" t="s">
        <v>239</v>
      </c>
      <c r="C131" s="281" t="s">
        <v>428</v>
      </c>
      <c r="D131" s="286" t="s">
        <v>17</v>
      </c>
      <c r="E131" s="299">
        <v>1</v>
      </c>
      <c r="F131" s="296">
        <v>200</v>
      </c>
      <c r="G131" s="283">
        <f>E131*F131</f>
        <v>200</v>
      </c>
      <c r="I131" s="23">
        <v>730402</v>
      </c>
      <c r="J131" s="57">
        <v>730402</v>
      </c>
      <c r="K131" s="59" t="s">
        <v>128</v>
      </c>
    </row>
    <row r="132" spans="2:14" s="23" customFormat="1" ht="20.100000000000001" customHeight="1">
      <c r="B132" s="286" t="s">
        <v>240</v>
      </c>
      <c r="C132" s="298" t="s">
        <v>34</v>
      </c>
      <c r="D132" s="286" t="s">
        <v>17</v>
      </c>
      <c r="E132" s="299">
        <v>1</v>
      </c>
      <c r="F132" s="296">
        <v>30</v>
      </c>
      <c r="G132" s="283">
        <f>E132*F132</f>
        <v>30</v>
      </c>
      <c r="I132" s="23">
        <v>730402</v>
      </c>
      <c r="J132" s="57">
        <v>730402</v>
      </c>
      <c r="K132" s="59" t="s">
        <v>128</v>
      </c>
    </row>
    <row r="133" spans="2:14" s="23" customFormat="1" ht="33" customHeight="1">
      <c r="B133" s="286" t="s">
        <v>251</v>
      </c>
      <c r="C133" s="281" t="s">
        <v>60</v>
      </c>
      <c r="D133" s="286" t="s">
        <v>17</v>
      </c>
      <c r="E133" s="299">
        <v>1</v>
      </c>
      <c r="F133" s="296">
        <v>225</v>
      </c>
      <c r="G133" s="283">
        <f>E133*F133</f>
        <v>225</v>
      </c>
      <c r="I133" s="23">
        <v>730402</v>
      </c>
      <c r="J133" s="57">
        <v>730402</v>
      </c>
      <c r="K133" s="59" t="s">
        <v>128</v>
      </c>
    </row>
    <row r="134" spans="2:14" s="23" customFormat="1" ht="33" customHeight="1">
      <c r="B134" s="286" t="s">
        <v>252</v>
      </c>
      <c r="C134" s="281" t="s">
        <v>23</v>
      </c>
      <c r="D134" s="286" t="s">
        <v>16</v>
      </c>
      <c r="E134" s="299">
        <v>2</v>
      </c>
      <c r="F134" s="296">
        <v>5.65</v>
      </c>
      <c r="G134" s="283">
        <f t="shared" ref="G134:G135" si="15">E134*F134</f>
        <v>11.3</v>
      </c>
      <c r="J134" s="57"/>
      <c r="K134" s="59"/>
    </row>
    <row r="135" spans="2:14" s="23" customFormat="1" ht="33" customHeight="1">
      <c r="B135" s="286" t="s">
        <v>414</v>
      </c>
      <c r="C135" s="304" t="s">
        <v>75</v>
      </c>
      <c r="D135" s="294" t="s">
        <v>16</v>
      </c>
      <c r="E135" s="299">
        <v>1</v>
      </c>
      <c r="F135" s="284">
        <v>11.5</v>
      </c>
      <c r="G135" s="283">
        <f t="shared" si="15"/>
        <v>11.5</v>
      </c>
      <c r="J135" s="57"/>
      <c r="K135" s="59"/>
    </row>
    <row r="136" spans="2:14" s="23" customFormat="1">
      <c r="B136" s="287"/>
      <c r="C136" s="301"/>
      <c r="D136" s="317"/>
      <c r="E136" s="316"/>
      <c r="F136" s="291"/>
      <c r="G136" s="381">
        <f>SUM(G129:G135)</f>
        <v>3047.8</v>
      </c>
    </row>
    <row r="137" spans="2:14" s="23" customFormat="1">
      <c r="B137" s="287"/>
      <c r="C137" s="1138" t="s">
        <v>62</v>
      </c>
      <c r="D137" s="1139"/>
      <c r="E137" s="1139"/>
      <c r="F137" s="1139"/>
      <c r="G137" s="1140"/>
    </row>
    <row r="138" spans="2:14" s="23" customFormat="1">
      <c r="B138" s="287"/>
      <c r="C138" s="1127"/>
      <c r="D138" s="1128"/>
      <c r="E138" s="1128"/>
      <c r="F138" s="1128"/>
      <c r="G138" s="1129"/>
    </row>
    <row r="139" spans="2:14" s="23" customFormat="1" ht="48.75" customHeight="1">
      <c r="B139" s="286" t="s">
        <v>253</v>
      </c>
      <c r="C139" s="311" t="s">
        <v>374</v>
      </c>
      <c r="D139" s="286" t="s">
        <v>16</v>
      </c>
      <c r="E139" s="312">
        <v>33</v>
      </c>
      <c r="F139" s="313">
        <v>3</v>
      </c>
      <c r="G139" s="283">
        <f>E139*F139</f>
        <v>99</v>
      </c>
      <c r="I139" s="23">
        <v>730402</v>
      </c>
      <c r="J139" s="57">
        <v>730402</v>
      </c>
      <c r="K139" s="59" t="s">
        <v>128</v>
      </c>
      <c r="N139" s="182"/>
    </row>
    <row r="140" spans="2:14" s="23" customFormat="1" ht="33.75" customHeight="1">
      <c r="B140" s="286" t="s">
        <v>254</v>
      </c>
      <c r="C140" s="311" t="s">
        <v>61</v>
      </c>
      <c r="D140" s="286" t="s">
        <v>16</v>
      </c>
      <c r="E140" s="312">
        <v>260</v>
      </c>
      <c r="F140" s="313">
        <v>36</v>
      </c>
      <c r="G140" s="283">
        <f>E140*F140</f>
        <v>9360</v>
      </c>
      <c r="H140" s="32"/>
      <c r="I140" s="23">
        <v>730402</v>
      </c>
      <c r="J140" s="57">
        <v>730402</v>
      </c>
      <c r="K140" s="59" t="s">
        <v>128</v>
      </c>
      <c r="N140" s="182"/>
    </row>
    <row r="141" spans="2:14" s="23" customFormat="1" ht="35.25" customHeight="1">
      <c r="B141" s="286" t="s">
        <v>451</v>
      </c>
      <c r="C141" s="293" t="s">
        <v>409</v>
      </c>
      <c r="D141" s="286" t="s">
        <v>373</v>
      </c>
      <c r="E141" s="316">
        <v>1</v>
      </c>
      <c r="F141" s="296">
        <v>450</v>
      </c>
      <c r="G141" s="283">
        <f>E141*F141</f>
        <v>450</v>
      </c>
      <c r="I141" s="23">
        <v>730402</v>
      </c>
      <c r="J141" s="57">
        <v>730402</v>
      </c>
      <c r="K141" s="59" t="s">
        <v>128</v>
      </c>
      <c r="N141" s="182"/>
    </row>
    <row r="142" spans="2:14" s="23" customFormat="1">
      <c r="B142" s="287"/>
      <c r="C142" s="300"/>
      <c r="D142" s="317"/>
      <c r="E142" s="315"/>
      <c r="F142" s="328"/>
      <c r="G142" s="382">
        <f>SUM(G139:G141)</f>
        <v>9909</v>
      </c>
    </row>
    <row r="143" spans="2:14" s="23" customFormat="1">
      <c r="B143" s="287"/>
      <c r="C143" s="1127"/>
      <c r="D143" s="1128"/>
      <c r="E143" s="1128"/>
      <c r="F143" s="1128"/>
      <c r="G143" s="1129"/>
    </row>
    <row r="144" spans="2:14" s="23" customFormat="1" ht="53.25" customHeight="1">
      <c r="B144" s="329">
        <v>1101</v>
      </c>
      <c r="C144" s="281" t="s">
        <v>429</v>
      </c>
      <c r="D144" s="286" t="s">
        <v>17</v>
      </c>
      <c r="E144" s="299">
        <v>1</v>
      </c>
      <c r="F144" s="296">
        <v>1700</v>
      </c>
      <c r="G144" s="327">
        <f>E144*F144</f>
        <v>1700</v>
      </c>
      <c r="I144" s="23">
        <v>730402</v>
      </c>
      <c r="J144" s="57">
        <v>730402</v>
      </c>
      <c r="K144" s="59" t="s">
        <v>128</v>
      </c>
    </row>
    <row r="145" spans="2:17" s="15" customFormat="1">
      <c r="B145" s="1136"/>
      <c r="C145" s="1136"/>
      <c r="D145" s="1136"/>
      <c r="E145" s="1136"/>
      <c r="F145" s="1136"/>
      <c r="G145" s="382">
        <f>SUM(G144)</f>
        <v>1700</v>
      </c>
      <c r="L145" s="11"/>
    </row>
    <row r="146" spans="2:17" s="50" customFormat="1" ht="18" customHeight="1">
      <c r="B146" s="286" t="s">
        <v>415</v>
      </c>
      <c r="C146" s="1137" t="s">
        <v>63</v>
      </c>
      <c r="D146" s="1137"/>
      <c r="E146" s="1137"/>
      <c r="F146" s="1137"/>
      <c r="G146" s="1137"/>
      <c r="L146" s="51"/>
    </row>
    <row r="147" spans="2:17" s="50" customFormat="1" ht="18" customHeight="1">
      <c r="B147" s="286"/>
      <c r="C147" s="1137" t="s">
        <v>109</v>
      </c>
      <c r="D147" s="1137"/>
      <c r="E147" s="1137"/>
      <c r="F147" s="1137"/>
      <c r="G147" s="1137"/>
      <c r="L147" s="51"/>
    </row>
    <row r="148" spans="2:17" s="23" customFormat="1" ht="27.75" customHeight="1">
      <c r="B148" s="286" t="s">
        <v>255</v>
      </c>
      <c r="C148" s="293" t="s">
        <v>421</v>
      </c>
      <c r="D148" s="286" t="s">
        <v>17</v>
      </c>
      <c r="E148" s="299">
        <v>1</v>
      </c>
      <c r="F148" s="302">
        <v>120</v>
      </c>
      <c r="G148" s="283">
        <f t="shared" ref="G148:G151" si="16">E148*F148</f>
        <v>120</v>
      </c>
      <c r="I148" s="23">
        <v>730402</v>
      </c>
      <c r="J148" s="57">
        <v>730402</v>
      </c>
      <c r="K148" s="59" t="s">
        <v>128</v>
      </c>
    </row>
    <row r="149" spans="2:17" s="23" customFormat="1" ht="34.5" customHeight="1">
      <c r="B149" s="286" t="s">
        <v>257</v>
      </c>
      <c r="C149" s="293" t="s">
        <v>440</v>
      </c>
      <c r="D149" s="286" t="s">
        <v>17</v>
      </c>
      <c r="E149" s="299">
        <v>4</v>
      </c>
      <c r="F149" s="302">
        <v>88</v>
      </c>
      <c r="G149" s="283">
        <f t="shared" si="16"/>
        <v>352</v>
      </c>
      <c r="I149" s="23">
        <v>730402</v>
      </c>
      <c r="J149" s="57">
        <v>730402</v>
      </c>
      <c r="K149" s="59" t="s">
        <v>128</v>
      </c>
    </row>
    <row r="150" spans="2:17" s="23" customFormat="1" ht="34.5" customHeight="1">
      <c r="B150" s="286" t="s">
        <v>258</v>
      </c>
      <c r="C150" s="281" t="s">
        <v>439</v>
      </c>
      <c r="D150" s="286" t="s">
        <v>17</v>
      </c>
      <c r="E150" s="299">
        <v>8</v>
      </c>
      <c r="F150" s="302">
        <v>88</v>
      </c>
      <c r="G150" s="283">
        <f t="shared" si="16"/>
        <v>704</v>
      </c>
      <c r="J150" s="57"/>
      <c r="K150" s="59"/>
    </row>
    <row r="151" spans="2:17" s="23" customFormat="1" ht="30.75" customHeight="1">
      <c r="B151" s="287" t="s">
        <v>259</v>
      </c>
      <c r="C151" s="300" t="s">
        <v>426</v>
      </c>
      <c r="D151" s="286" t="s">
        <v>17</v>
      </c>
      <c r="E151" s="299">
        <v>3</v>
      </c>
      <c r="F151" s="296">
        <v>40</v>
      </c>
      <c r="G151" s="283">
        <f t="shared" si="16"/>
        <v>120</v>
      </c>
      <c r="H151" s="24"/>
      <c r="I151" s="24">
        <v>730402</v>
      </c>
      <c r="J151" s="170">
        <v>730402</v>
      </c>
      <c r="K151" s="171" t="s">
        <v>128</v>
      </c>
      <c r="L151" s="24"/>
      <c r="M151" s="24"/>
      <c r="O151" s="114"/>
    </row>
    <row r="152" spans="2:17" s="23" customFormat="1" ht="57" customHeight="1">
      <c r="B152" s="287" t="s">
        <v>260</v>
      </c>
      <c r="C152" s="281" t="s">
        <v>432</v>
      </c>
      <c r="D152" s="286" t="s">
        <v>17</v>
      </c>
      <c r="E152" s="299">
        <v>25</v>
      </c>
      <c r="F152" s="296">
        <v>120</v>
      </c>
      <c r="G152" s="283">
        <f>E152*F152</f>
        <v>3000</v>
      </c>
      <c r="H152" s="61"/>
      <c r="I152" s="61"/>
      <c r="J152" s="175"/>
      <c r="K152" s="176"/>
      <c r="L152" s="61"/>
      <c r="M152" s="61"/>
      <c r="Q152" s="115"/>
    </row>
    <row r="153" spans="2:17" s="23" customFormat="1" ht="30.75" customHeight="1">
      <c r="B153" s="287" t="s">
        <v>261</v>
      </c>
      <c r="C153" s="300" t="s">
        <v>433</v>
      </c>
      <c r="D153" s="286" t="s">
        <v>373</v>
      </c>
      <c r="E153" s="299">
        <v>1</v>
      </c>
      <c r="F153" s="296">
        <v>900</v>
      </c>
      <c r="G153" s="283">
        <f>E153*F153</f>
        <v>900</v>
      </c>
      <c r="J153" s="57"/>
      <c r="K153" s="59"/>
      <c r="Q153" s="115"/>
    </row>
    <row r="154" spans="2:17" s="23" customFormat="1" ht="30.75" customHeight="1">
      <c r="B154" s="287" t="s">
        <v>262</v>
      </c>
      <c r="C154" s="300" t="s">
        <v>431</v>
      </c>
      <c r="D154" s="286" t="s">
        <v>16</v>
      </c>
      <c r="E154" s="299">
        <v>2</v>
      </c>
      <c r="F154" s="296">
        <v>45</v>
      </c>
      <c r="G154" s="283">
        <f>E154*F154</f>
        <v>90</v>
      </c>
      <c r="J154" s="57"/>
      <c r="K154" s="59"/>
      <c r="Q154" s="115"/>
    </row>
    <row r="155" spans="2:17" s="23" customFormat="1" ht="30.75" customHeight="1">
      <c r="B155" s="287" t="s">
        <v>263</v>
      </c>
      <c r="C155" s="300" t="s">
        <v>84</v>
      </c>
      <c r="D155" s="286" t="s">
        <v>16</v>
      </c>
      <c r="E155" s="299">
        <v>7</v>
      </c>
      <c r="F155" s="296">
        <v>45</v>
      </c>
      <c r="G155" s="283">
        <f>E155*F155</f>
        <v>315</v>
      </c>
      <c r="J155" s="57"/>
      <c r="K155" s="59"/>
      <c r="Q155" s="115"/>
    </row>
    <row r="156" spans="2:17" s="15" customFormat="1">
      <c r="B156" s="287"/>
      <c r="C156" s="300"/>
      <c r="D156" s="286"/>
      <c r="E156" s="299"/>
      <c r="F156" s="296"/>
      <c r="G156" s="382">
        <f>SUM(G148:G155)</f>
        <v>5601</v>
      </c>
      <c r="L156" s="11"/>
      <c r="Q156" s="116"/>
    </row>
    <row r="157" spans="2:17" s="15" customFormat="1">
      <c r="B157" s="286"/>
      <c r="C157" s="1128" t="s">
        <v>2</v>
      </c>
      <c r="D157" s="1128"/>
      <c r="E157" s="1128"/>
      <c r="F157" s="1128"/>
      <c r="G157" s="1129"/>
      <c r="L157" s="11"/>
      <c r="Q157" s="116"/>
    </row>
    <row r="158" spans="2:17" s="23" customFormat="1" ht="43.5">
      <c r="B158" s="287" t="s">
        <v>264</v>
      </c>
      <c r="C158" s="300" t="s">
        <v>70</v>
      </c>
      <c r="D158" s="286" t="s">
        <v>17</v>
      </c>
      <c r="E158" s="299">
        <v>1</v>
      </c>
      <c r="F158" s="296">
        <v>450</v>
      </c>
      <c r="G158" s="330">
        <f>E158*F158</f>
        <v>450</v>
      </c>
      <c r="Q158" s="115"/>
    </row>
    <row r="159" spans="2:17" s="23" customFormat="1" ht="39.950000000000003" customHeight="1">
      <c r="B159" s="287" t="s">
        <v>265</v>
      </c>
      <c r="C159" s="300" t="s">
        <v>72</v>
      </c>
      <c r="D159" s="286" t="s">
        <v>16</v>
      </c>
      <c r="E159" s="299">
        <v>12</v>
      </c>
      <c r="F159" s="296">
        <v>130</v>
      </c>
      <c r="G159" s="330">
        <f t="shared" ref="G159:G166" si="17">E159*F159</f>
        <v>1560</v>
      </c>
      <c r="I159" s="23">
        <v>730402</v>
      </c>
      <c r="J159" s="57">
        <v>730402</v>
      </c>
      <c r="K159" s="59" t="s">
        <v>128</v>
      </c>
      <c r="Q159" s="115"/>
    </row>
    <row r="160" spans="2:17" s="23" customFormat="1" ht="39.950000000000003" customHeight="1">
      <c r="B160" s="287" t="s">
        <v>266</v>
      </c>
      <c r="C160" s="300" t="s">
        <v>73</v>
      </c>
      <c r="D160" s="286" t="s">
        <v>17</v>
      </c>
      <c r="E160" s="299">
        <v>1</v>
      </c>
      <c r="F160" s="296">
        <v>160</v>
      </c>
      <c r="G160" s="330">
        <f t="shared" si="17"/>
        <v>160</v>
      </c>
      <c r="I160" s="23">
        <v>730402</v>
      </c>
      <c r="J160" s="57">
        <v>730402</v>
      </c>
      <c r="K160" s="59" t="s">
        <v>128</v>
      </c>
    </row>
    <row r="161" spans="2:18" s="246" customFormat="1" ht="20.100000000000001" customHeight="1">
      <c r="B161" s="287" t="s">
        <v>267</v>
      </c>
      <c r="C161" s="281" t="s">
        <v>23</v>
      </c>
      <c r="D161" s="286" t="s">
        <v>16</v>
      </c>
      <c r="E161" s="299">
        <v>5</v>
      </c>
      <c r="F161" s="296">
        <v>5.65</v>
      </c>
      <c r="G161" s="330">
        <f t="shared" si="17"/>
        <v>28.25</v>
      </c>
      <c r="H161" s="23"/>
      <c r="I161" s="23">
        <v>730402</v>
      </c>
      <c r="J161" s="57">
        <v>730402</v>
      </c>
      <c r="K161" s="59" t="s">
        <v>128</v>
      </c>
      <c r="L161" s="23"/>
    </row>
    <row r="162" spans="2:18" s="252" customFormat="1" ht="20.100000000000001" customHeight="1">
      <c r="B162" s="287" t="s">
        <v>268</v>
      </c>
      <c r="C162" s="304" t="s">
        <v>74</v>
      </c>
      <c r="D162" s="294" t="s">
        <v>16</v>
      </c>
      <c r="E162" s="299">
        <v>5</v>
      </c>
      <c r="F162" s="305">
        <v>16.2</v>
      </c>
      <c r="G162" s="330">
        <f t="shared" si="17"/>
        <v>81</v>
      </c>
      <c r="I162" s="252">
        <v>730402</v>
      </c>
      <c r="J162" s="253">
        <v>730402</v>
      </c>
      <c r="K162" s="254" t="s">
        <v>128</v>
      </c>
      <c r="R162" s="255"/>
    </row>
    <row r="163" spans="2:18" s="260" customFormat="1" ht="20.100000000000001" customHeight="1">
      <c r="B163" s="287" t="s">
        <v>269</v>
      </c>
      <c r="C163" s="304" t="s">
        <v>6</v>
      </c>
      <c r="D163" s="294" t="s">
        <v>26</v>
      </c>
      <c r="E163" s="299">
        <v>2.5</v>
      </c>
      <c r="F163" s="296">
        <v>18</v>
      </c>
      <c r="G163" s="330">
        <f t="shared" si="17"/>
        <v>45</v>
      </c>
      <c r="I163" s="260">
        <v>730402</v>
      </c>
      <c r="J163" s="261">
        <v>730402</v>
      </c>
      <c r="K163" s="262" t="s">
        <v>128</v>
      </c>
    </row>
    <row r="164" spans="2:18" s="239" customFormat="1" ht="20.100000000000001" customHeight="1">
      <c r="B164" s="287" t="s">
        <v>270</v>
      </c>
      <c r="C164" s="304" t="s">
        <v>75</v>
      </c>
      <c r="D164" s="294" t="s">
        <v>16</v>
      </c>
      <c r="E164" s="299">
        <v>10</v>
      </c>
      <c r="F164" s="284">
        <v>11.5</v>
      </c>
      <c r="G164" s="330">
        <f t="shared" si="17"/>
        <v>115</v>
      </c>
      <c r="H164" s="23"/>
      <c r="I164" s="23">
        <v>730402</v>
      </c>
      <c r="J164" s="57">
        <v>730402</v>
      </c>
      <c r="K164" s="59" t="s">
        <v>128</v>
      </c>
      <c r="L164" s="23"/>
    </row>
    <row r="165" spans="2:18" s="227" customFormat="1" ht="20.100000000000001" customHeight="1">
      <c r="B165" s="287" t="s">
        <v>271</v>
      </c>
      <c r="C165" s="298" t="s">
        <v>49</v>
      </c>
      <c r="D165" s="286" t="s">
        <v>16</v>
      </c>
      <c r="E165" s="299">
        <v>10</v>
      </c>
      <c r="F165" s="296">
        <v>7</v>
      </c>
      <c r="G165" s="330">
        <f t="shared" si="17"/>
        <v>70</v>
      </c>
      <c r="H165" s="23"/>
      <c r="I165" s="23">
        <v>730402</v>
      </c>
      <c r="J165" s="57">
        <v>730402</v>
      </c>
      <c r="K165" s="59" t="s">
        <v>128</v>
      </c>
      <c r="L165" s="23"/>
    </row>
    <row r="166" spans="2:18" s="23" customFormat="1" ht="31.5" customHeight="1">
      <c r="B166" s="287" t="s">
        <v>272</v>
      </c>
      <c r="C166" s="300" t="s">
        <v>76</v>
      </c>
      <c r="D166" s="294" t="s">
        <v>16</v>
      </c>
      <c r="E166" s="299">
        <v>149.01</v>
      </c>
      <c r="F166" s="296">
        <v>50</v>
      </c>
      <c r="G166" s="330">
        <f t="shared" si="17"/>
        <v>7450.5</v>
      </c>
      <c r="I166" s="23">
        <v>730402</v>
      </c>
      <c r="J166" s="57">
        <v>730402</v>
      </c>
      <c r="K166" s="59" t="s">
        <v>128</v>
      </c>
      <c r="Q166" s="117"/>
    </row>
    <row r="167" spans="2:18" s="268" customFormat="1" ht="78" customHeight="1">
      <c r="B167" s="287" t="s">
        <v>273</v>
      </c>
      <c r="C167" s="308" t="s">
        <v>380</v>
      </c>
      <c r="D167" s="286" t="s">
        <v>17</v>
      </c>
      <c r="E167" s="299">
        <v>4</v>
      </c>
      <c r="F167" s="296">
        <v>48</v>
      </c>
      <c r="G167" s="330">
        <f>E167*F167</f>
        <v>192</v>
      </c>
      <c r="I167" s="268">
        <v>730402</v>
      </c>
      <c r="J167" s="269">
        <v>730402</v>
      </c>
      <c r="K167" s="270" t="s">
        <v>128</v>
      </c>
      <c r="M167" s="271"/>
      <c r="Q167" s="272"/>
    </row>
    <row r="168" spans="2:18" s="23" customFormat="1" ht="54" customHeight="1">
      <c r="B168" s="287" t="s">
        <v>274</v>
      </c>
      <c r="C168" s="300" t="s">
        <v>384</v>
      </c>
      <c r="D168" s="286" t="s">
        <v>17</v>
      </c>
      <c r="E168" s="299">
        <v>8</v>
      </c>
      <c r="F168" s="296">
        <v>500</v>
      </c>
      <c r="G168" s="330">
        <f>E168*F168</f>
        <v>4000</v>
      </c>
      <c r="I168" s="23">
        <v>730402</v>
      </c>
      <c r="J168" s="57">
        <v>730402</v>
      </c>
      <c r="K168" s="59" t="s">
        <v>128</v>
      </c>
      <c r="Q168" s="114"/>
    </row>
    <row r="169" spans="2:18" s="23" customFormat="1" ht="20.100000000000001" customHeight="1">
      <c r="B169" s="287" t="s">
        <v>275</v>
      </c>
      <c r="C169" s="300" t="s">
        <v>79</v>
      </c>
      <c r="D169" s="286" t="s">
        <v>17</v>
      </c>
      <c r="E169" s="299">
        <v>3</v>
      </c>
      <c r="F169" s="296">
        <v>36</v>
      </c>
      <c r="G169" s="330">
        <f>E169*F169</f>
        <v>108</v>
      </c>
      <c r="I169" s="23">
        <v>730402</v>
      </c>
      <c r="J169" s="57">
        <v>730402</v>
      </c>
      <c r="K169" s="59" t="s">
        <v>128</v>
      </c>
    </row>
    <row r="170" spans="2:18" s="32" customFormat="1" ht="20.100000000000001" customHeight="1">
      <c r="B170" s="287" t="s">
        <v>276</v>
      </c>
      <c r="C170" s="308" t="s">
        <v>78</v>
      </c>
      <c r="D170" s="286" t="s">
        <v>26</v>
      </c>
      <c r="E170" s="299">
        <v>7</v>
      </c>
      <c r="F170" s="296">
        <v>36</v>
      </c>
      <c r="G170" s="331">
        <f>E170*F170</f>
        <v>252</v>
      </c>
      <c r="J170" s="57"/>
      <c r="K170" s="59"/>
    </row>
    <row r="171" spans="2:18" s="23" customFormat="1" ht="20.100000000000001" customHeight="1">
      <c r="B171" s="287" t="s">
        <v>277</v>
      </c>
      <c r="C171" s="300" t="s">
        <v>80</v>
      </c>
      <c r="D171" s="286" t="s">
        <v>17</v>
      </c>
      <c r="E171" s="299">
        <v>1</v>
      </c>
      <c r="F171" s="296">
        <v>350</v>
      </c>
      <c r="G171" s="330">
        <f>E171*F171</f>
        <v>350</v>
      </c>
      <c r="J171" s="57"/>
      <c r="K171" s="59"/>
    </row>
    <row r="172" spans="2:18" s="23" customFormat="1">
      <c r="B172" s="287"/>
      <c r="C172" s="300"/>
      <c r="D172" s="286"/>
      <c r="E172" s="299"/>
      <c r="F172" s="296"/>
      <c r="G172" s="382">
        <f>SUM(G158:G171)</f>
        <v>14861.75</v>
      </c>
      <c r="L172" s="24"/>
    </row>
    <row r="173" spans="2:18" s="23" customFormat="1">
      <c r="B173" s="286"/>
      <c r="C173" s="1128" t="s">
        <v>5</v>
      </c>
      <c r="D173" s="1128"/>
      <c r="E173" s="1128"/>
      <c r="F173" s="1128"/>
      <c r="G173" s="1129"/>
      <c r="L173" s="24"/>
    </row>
    <row r="174" spans="2:18" s="23" customFormat="1" ht="29.25">
      <c r="B174" s="287" t="s">
        <v>278</v>
      </c>
      <c r="C174" s="300" t="s">
        <v>68</v>
      </c>
      <c r="D174" s="286" t="s">
        <v>16</v>
      </c>
      <c r="E174" s="299">
        <v>29.9</v>
      </c>
      <c r="F174" s="296">
        <v>14</v>
      </c>
      <c r="G174" s="283">
        <f>E174*F174</f>
        <v>418.59999999999997</v>
      </c>
    </row>
    <row r="175" spans="2:18" s="23" customFormat="1" ht="29.25">
      <c r="B175" s="287" t="s">
        <v>279</v>
      </c>
      <c r="C175" s="300" t="s">
        <v>69</v>
      </c>
      <c r="D175" s="286" t="s">
        <v>17</v>
      </c>
      <c r="E175" s="299">
        <v>1</v>
      </c>
      <c r="F175" s="296">
        <v>420</v>
      </c>
      <c r="G175" s="283">
        <f>E175*F175</f>
        <v>420</v>
      </c>
    </row>
    <row r="176" spans="2:18" s="246" customFormat="1" ht="29.25">
      <c r="B176" s="287" t="s">
        <v>280</v>
      </c>
      <c r="C176" s="300" t="s">
        <v>65</v>
      </c>
      <c r="D176" s="286" t="s">
        <v>16</v>
      </c>
      <c r="E176" s="299">
        <v>7.5</v>
      </c>
      <c r="F176" s="296">
        <v>5.65</v>
      </c>
      <c r="G176" s="283">
        <f>E176*F176</f>
        <v>42.375</v>
      </c>
      <c r="H176" s="23"/>
      <c r="I176" s="23"/>
      <c r="J176" s="23"/>
      <c r="K176" s="23"/>
      <c r="L176" s="23"/>
    </row>
    <row r="177" spans="2:13" s="23" customFormat="1" ht="28.5">
      <c r="B177" s="287" t="s">
        <v>281</v>
      </c>
      <c r="C177" s="281" t="s">
        <v>66</v>
      </c>
      <c r="D177" s="286" t="s">
        <v>17</v>
      </c>
      <c r="E177" s="299">
        <v>1</v>
      </c>
      <c r="F177" s="296">
        <v>230</v>
      </c>
      <c r="G177" s="283">
        <f>E177*F177</f>
        <v>230</v>
      </c>
    </row>
    <row r="178" spans="2:13" s="23" customFormat="1" ht="42.75">
      <c r="B178" s="286" t="s">
        <v>282</v>
      </c>
      <c r="C178" s="320" t="s">
        <v>447</v>
      </c>
      <c r="D178" s="286" t="s">
        <v>26</v>
      </c>
      <c r="E178" s="299">
        <v>13.5</v>
      </c>
      <c r="F178" s="296">
        <v>40</v>
      </c>
      <c r="G178" s="319">
        <f t="shared" ref="G178" si="18">E178*F178</f>
        <v>540</v>
      </c>
    </row>
    <row r="179" spans="2:13" s="23" customFormat="1">
      <c r="B179" s="287"/>
      <c r="C179" s="300"/>
      <c r="D179" s="286"/>
      <c r="E179" s="299"/>
      <c r="F179" s="296"/>
      <c r="G179" s="382">
        <f>SUM(G174:L178)</f>
        <v>1650.9749999999999</v>
      </c>
      <c r="L179" s="24"/>
    </row>
    <row r="180" spans="2:13" s="23" customFormat="1">
      <c r="B180" s="286"/>
      <c r="C180" s="1127" t="s">
        <v>0</v>
      </c>
      <c r="D180" s="1128"/>
      <c r="E180" s="1128"/>
      <c r="F180" s="1128"/>
      <c r="G180" s="1129"/>
      <c r="L180" s="24"/>
    </row>
    <row r="181" spans="2:13" s="23" customFormat="1" ht="49.5" customHeight="1">
      <c r="B181" s="287" t="s">
        <v>283</v>
      </c>
      <c r="C181" s="300" t="s">
        <v>376</v>
      </c>
      <c r="D181" s="286" t="s">
        <v>16</v>
      </c>
      <c r="E181" s="299">
        <v>1527.07</v>
      </c>
      <c r="F181" s="296">
        <v>3</v>
      </c>
      <c r="G181" s="283">
        <f>E181*F181</f>
        <v>4581.21</v>
      </c>
      <c r="I181" s="16">
        <v>730402</v>
      </c>
      <c r="J181" s="57">
        <v>730402</v>
      </c>
      <c r="K181" s="59" t="s">
        <v>128</v>
      </c>
    </row>
    <row r="182" spans="2:13" s="248" customFormat="1" ht="49.5" customHeight="1">
      <c r="B182" s="287" t="s">
        <v>284</v>
      </c>
      <c r="C182" s="293" t="s">
        <v>64</v>
      </c>
      <c r="D182" s="286" t="s">
        <v>16</v>
      </c>
      <c r="E182" s="299">
        <v>95</v>
      </c>
      <c r="F182" s="296">
        <v>24.5</v>
      </c>
      <c r="G182" s="283">
        <f>E182*F182</f>
        <v>2327.5</v>
      </c>
      <c r="H182" s="23"/>
      <c r="I182" s="16"/>
      <c r="J182" s="57"/>
      <c r="K182" s="59"/>
      <c r="L182" s="23"/>
    </row>
    <row r="183" spans="2:13" s="23" customFormat="1" ht="49.5" customHeight="1">
      <c r="B183" s="287" t="s">
        <v>285</v>
      </c>
      <c r="C183" s="300" t="s">
        <v>387</v>
      </c>
      <c r="D183" s="286" t="s">
        <v>16</v>
      </c>
      <c r="E183" s="299">
        <v>27</v>
      </c>
      <c r="F183" s="296">
        <v>35</v>
      </c>
      <c r="G183" s="283">
        <f>E183*F183</f>
        <v>945</v>
      </c>
      <c r="I183" s="16"/>
      <c r="J183" s="57"/>
      <c r="K183" s="59"/>
    </row>
    <row r="184" spans="2:13" s="23" customFormat="1" ht="49.5" customHeight="1">
      <c r="B184" s="287" t="s">
        <v>286</v>
      </c>
      <c r="C184" s="281" t="s">
        <v>460</v>
      </c>
      <c r="D184" s="286" t="s">
        <v>16</v>
      </c>
      <c r="E184" s="282">
        <v>96.91</v>
      </c>
      <c r="F184" s="283">
        <v>32</v>
      </c>
      <c r="G184" s="284">
        <f>E184*F184</f>
        <v>3101.12</v>
      </c>
      <c r="I184" s="16"/>
      <c r="J184" s="57"/>
      <c r="K184" s="59"/>
    </row>
    <row r="185" spans="2:13" s="23" customFormat="1" ht="49.5" customHeight="1">
      <c r="B185" s="287" t="s">
        <v>287</v>
      </c>
      <c r="C185" s="281" t="s">
        <v>422</v>
      </c>
      <c r="D185" s="286" t="s">
        <v>16</v>
      </c>
      <c r="E185" s="285">
        <v>50</v>
      </c>
      <c r="F185" s="284">
        <v>20</v>
      </c>
      <c r="G185" s="284">
        <f>+E185*F185</f>
        <v>1000</v>
      </c>
      <c r="H185" s="115"/>
      <c r="I185" s="172"/>
      <c r="J185" s="173"/>
      <c r="K185" s="174"/>
      <c r="L185" s="115"/>
      <c r="M185" s="115"/>
    </row>
    <row r="186" spans="2:13" s="15" customFormat="1">
      <c r="B186" s="287"/>
      <c r="C186" s="332"/>
      <c r="D186" s="333"/>
      <c r="E186" s="334"/>
      <c r="F186" s="302"/>
      <c r="G186" s="383">
        <f>SUM(G181:G185)</f>
        <v>11954.83</v>
      </c>
      <c r="L186" s="11"/>
    </row>
    <row r="187" spans="2:13" s="15" customFormat="1">
      <c r="B187" s="287"/>
      <c r="C187" s="1127" t="s">
        <v>195</v>
      </c>
      <c r="D187" s="1128"/>
      <c r="E187" s="1128"/>
      <c r="F187" s="1128"/>
      <c r="G187" s="1129"/>
      <c r="L187" s="11"/>
    </row>
    <row r="188" spans="2:13" s="15" customFormat="1">
      <c r="B188" s="287"/>
      <c r="C188" s="336" t="s">
        <v>246</v>
      </c>
      <c r="D188" s="333"/>
      <c r="E188" s="337"/>
      <c r="F188" s="302"/>
      <c r="G188" s="338"/>
      <c r="L188" s="11"/>
    </row>
    <row r="189" spans="2:13" s="23" customFormat="1" ht="20.100000000000001" customHeight="1">
      <c r="B189" s="287" t="s">
        <v>288</v>
      </c>
      <c r="C189" s="332" t="s">
        <v>85</v>
      </c>
      <c r="D189" s="333" t="s">
        <v>26</v>
      </c>
      <c r="E189" s="337">
        <v>90</v>
      </c>
      <c r="F189" s="302">
        <v>22</v>
      </c>
      <c r="G189" s="339">
        <f t="shared" ref="G189:G196" si="19">E189*F189</f>
        <v>1980</v>
      </c>
      <c r="I189" s="16">
        <v>730402</v>
      </c>
      <c r="J189" s="57">
        <v>730402</v>
      </c>
      <c r="K189" s="58" t="s">
        <v>128</v>
      </c>
      <c r="L189" s="24"/>
    </row>
    <row r="190" spans="2:13" s="23" customFormat="1" ht="39.950000000000003" customHeight="1">
      <c r="B190" s="287" t="s">
        <v>289</v>
      </c>
      <c r="C190" s="332" t="s">
        <v>86</v>
      </c>
      <c r="D190" s="333" t="s">
        <v>17</v>
      </c>
      <c r="E190" s="337">
        <v>12</v>
      </c>
      <c r="F190" s="302">
        <v>6</v>
      </c>
      <c r="G190" s="339">
        <f t="shared" si="19"/>
        <v>72</v>
      </c>
      <c r="I190" s="16">
        <v>730402</v>
      </c>
      <c r="J190" s="57">
        <v>730402</v>
      </c>
      <c r="K190" s="58" t="s">
        <v>128</v>
      </c>
      <c r="L190" s="24"/>
    </row>
    <row r="191" spans="2:13" s="23" customFormat="1" ht="20.100000000000001" customHeight="1">
      <c r="B191" s="287" t="s">
        <v>290</v>
      </c>
      <c r="C191" s="332" t="s">
        <v>87</v>
      </c>
      <c r="D191" s="333" t="s">
        <v>26</v>
      </c>
      <c r="E191" s="337">
        <v>30</v>
      </c>
      <c r="F191" s="302">
        <v>4.5</v>
      </c>
      <c r="G191" s="339">
        <f t="shared" si="19"/>
        <v>135</v>
      </c>
      <c r="I191" s="16">
        <v>730402</v>
      </c>
      <c r="J191" s="57">
        <v>730402</v>
      </c>
      <c r="K191" s="58" t="s">
        <v>128</v>
      </c>
      <c r="L191" s="24"/>
    </row>
    <row r="192" spans="2:13" s="23" customFormat="1" ht="39.950000000000003" customHeight="1">
      <c r="B192" s="287" t="s">
        <v>291</v>
      </c>
      <c r="C192" s="332" t="s">
        <v>88</v>
      </c>
      <c r="D192" s="333" t="s">
        <v>17</v>
      </c>
      <c r="E192" s="337">
        <v>4</v>
      </c>
      <c r="F192" s="302">
        <v>3</v>
      </c>
      <c r="G192" s="339">
        <f t="shared" si="19"/>
        <v>12</v>
      </c>
      <c r="I192" s="16">
        <v>730402</v>
      </c>
      <c r="J192" s="57">
        <v>730402</v>
      </c>
      <c r="K192" s="58" t="s">
        <v>128</v>
      </c>
      <c r="L192" s="24"/>
    </row>
    <row r="193" spans="2:12" s="23" customFormat="1" ht="20.100000000000001" customHeight="1">
      <c r="B193" s="287" t="s">
        <v>292</v>
      </c>
      <c r="C193" s="332" t="s">
        <v>386</v>
      </c>
      <c r="D193" s="333" t="s">
        <v>26</v>
      </c>
      <c r="E193" s="337">
        <v>5</v>
      </c>
      <c r="F193" s="302">
        <v>23</v>
      </c>
      <c r="G193" s="339">
        <f t="shared" si="19"/>
        <v>115</v>
      </c>
      <c r="I193" s="16">
        <v>730402</v>
      </c>
      <c r="J193" s="57">
        <v>730402</v>
      </c>
      <c r="K193" s="58" t="s">
        <v>128</v>
      </c>
      <c r="L193" s="24"/>
    </row>
    <row r="194" spans="2:12" s="23" customFormat="1" ht="20.100000000000001" customHeight="1">
      <c r="B194" s="287" t="s">
        <v>293</v>
      </c>
      <c r="C194" s="332" t="s">
        <v>89</v>
      </c>
      <c r="D194" s="333" t="s">
        <v>17</v>
      </c>
      <c r="E194" s="337">
        <v>2</v>
      </c>
      <c r="F194" s="302">
        <v>40</v>
      </c>
      <c r="G194" s="339">
        <f t="shared" si="19"/>
        <v>80</v>
      </c>
      <c r="I194" s="16">
        <v>730402</v>
      </c>
      <c r="J194" s="57">
        <v>730402</v>
      </c>
      <c r="K194" s="58" t="s">
        <v>128</v>
      </c>
      <c r="L194" s="24"/>
    </row>
    <row r="195" spans="2:12" s="23" customFormat="1" ht="20.100000000000001" customHeight="1">
      <c r="B195" s="287" t="s">
        <v>294</v>
      </c>
      <c r="C195" s="332" t="s">
        <v>90</v>
      </c>
      <c r="D195" s="333" t="s">
        <v>26</v>
      </c>
      <c r="E195" s="337">
        <v>2</v>
      </c>
      <c r="F195" s="302">
        <v>9</v>
      </c>
      <c r="G195" s="339">
        <f t="shared" si="19"/>
        <v>18</v>
      </c>
      <c r="I195" s="16">
        <v>730402</v>
      </c>
      <c r="J195" s="57">
        <v>730402</v>
      </c>
      <c r="K195" s="58" t="s">
        <v>128</v>
      </c>
      <c r="L195" s="24"/>
    </row>
    <row r="196" spans="2:12" s="23" customFormat="1" ht="20.100000000000001" customHeight="1">
      <c r="B196" s="287" t="s">
        <v>295</v>
      </c>
      <c r="C196" s="332" t="s">
        <v>91</v>
      </c>
      <c r="D196" s="333" t="s">
        <v>26</v>
      </c>
      <c r="E196" s="337">
        <v>1</v>
      </c>
      <c r="F196" s="302">
        <v>7.8</v>
      </c>
      <c r="G196" s="339">
        <f t="shared" si="19"/>
        <v>7.8</v>
      </c>
      <c r="I196" s="16">
        <v>730402</v>
      </c>
      <c r="J196" s="57">
        <v>730402</v>
      </c>
      <c r="K196" s="58" t="s">
        <v>128</v>
      </c>
      <c r="L196" s="24"/>
    </row>
    <row r="197" spans="2:12" s="23" customFormat="1">
      <c r="B197" s="287"/>
      <c r="C197" s="336" t="s">
        <v>92</v>
      </c>
      <c r="D197" s="333"/>
      <c r="E197" s="337"/>
      <c r="F197" s="302"/>
      <c r="G197" s="339"/>
      <c r="L197" s="24"/>
    </row>
    <row r="198" spans="2:12" s="23" customFormat="1" ht="20.100000000000001" customHeight="1">
      <c r="B198" s="287" t="s">
        <v>296</v>
      </c>
      <c r="C198" s="332" t="s">
        <v>93</v>
      </c>
      <c r="D198" s="333" t="s">
        <v>26</v>
      </c>
      <c r="E198" s="337">
        <v>200</v>
      </c>
      <c r="F198" s="302">
        <v>26</v>
      </c>
      <c r="G198" s="339">
        <f t="shared" ref="G198:G206" si="20">E198*F198</f>
        <v>5200</v>
      </c>
      <c r="I198" s="16">
        <v>730402</v>
      </c>
      <c r="J198" s="57">
        <v>730402</v>
      </c>
      <c r="K198" s="58" t="s">
        <v>128</v>
      </c>
      <c r="L198" s="24"/>
    </row>
    <row r="199" spans="2:12" s="23" customFormat="1" ht="39.950000000000003" customHeight="1">
      <c r="B199" s="287" t="s">
        <v>297</v>
      </c>
      <c r="C199" s="332" t="s">
        <v>94</v>
      </c>
      <c r="D199" s="333" t="s">
        <v>17</v>
      </c>
      <c r="E199" s="337">
        <v>12</v>
      </c>
      <c r="F199" s="302">
        <v>9</v>
      </c>
      <c r="G199" s="339">
        <f t="shared" si="20"/>
        <v>108</v>
      </c>
      <c r="I199" s="16">
        <v>730402</v>
      </c>
      <c r="J199" s="57">
        <v>730402</v>
      </c>
      <c r="K199" s="58" t="s">
        <v>128</v>
      </c>
      <c r="L199" s="24"/>
    </row>
    <row r="200" spans="2:12" s="23" customFormat="1" ht="20.100000000000001" customHeight="1">
      <c r="B200" s="287" t="s">
        <v>298</v>
      </c>
      <c r="C200" s="332" t="s">
        <v>87</v>
      </c>
      <c r="D200" s="333" t="s">
        <v>26</v>
      </c>
      <c r="E200" s="337">
        <v>90</v>
      </c>
      <c r="F200" s="302">
        <v>4.5</v>
      </c>
      <c r="G200" s="339">
        <f t="shared" si="20"/>
        <v>405</v>
      </c>
      <c r="I200" s="16">
        <v>730402</v>
      </c>
      <c r="J200" s="57">
        <v>730402</v>
      </c>
      <c r="K200" s="58" t="s">
        <v>128</v>
      </c>
      <c r="L200" s="24"/>
    </row>
    <row r="201" spans="2:12" s="23" customFormat="1" ht="39.950000000000003" customHeight="1">
      <c r="B201" s="287" t="s">
        <v>299</v>
      </c>
      <c r="C201" s="332" t="s">
        <v>88</v>
      </c>
      <c r="D201" s="333" t="s">
        <v>17</v>
      </c>
      <c r="E201" s="337">
        <v>4</v>
      </c>
      <c r="F201" s="302">
        <v>3</v>
      </c>
      <c r="G201" s="339">
        <f t="shared" si="20"/>
        <v>12</v>
      </c>
      <c r="I201" s="16">
        <v>730402</v>
      </c>
      <c r="J201" s="57">
        <v>730402</v>
      </c>
      <c r="K201" s="58" t="s">
        <v>128</v>
      </c>
      <c r="L201" s="24"/>
    </row>
    <row r="202" spans="2:12" s="23" customFormat="1" ht="20.100000000000001" customHeight="1">
      <c r="B202" s="287" t="s">
        <v>300</v>
      </c>
      <c r="C202" s="332" t="s">
        <v>386</v>
      </c>
      <c r="D202" s="333" t="s">
        <v>26</v>
      </c>
      <c r="E202" s="337">
        <v>2</v>
      </c>
      <c r="F202" s="302">
        <v>23</v>
      </c>
      <c r="G202" s="339">
        <f t="shared" si="20"/>
        <v>46</v>
      </c>
      <c r="I202" s="16">
        <v>730402</v>
      </c>
      <c r="J202" s="57">
        <v>730402</v>
      </c>
      <c r="K202" s="58" t="s">
        <v>128</v>
      </c>
      <c r="L202" s="24"/>
    </row>
    <row r="203" spans="2:12" s="23" customFormat="1" ht="20.100000000000001" customHeight="1">
      <c r="B203" s="287" t="s">
        <v>301</v>
      </c>
      <c r="C203" s="332" t="s">
        <v>89</v>
      </c>
      <c r="D203" s="333" t="s">
        <v>17</v>
      </c>
      <c r="E203" s="337">
        <v>2</v>
      </c>
      <c r="F203" s="302">
        <v>40</v>
      </c>
      <c r="G203" s="339">
        <f t="shared" si="20"/>
        <v>80</v>
      </c>
      <c r="I203" s="16">
        <v>730402</v>
      </c>
      <c r="J203" s="57">
        <v>730402</v>
      </c>
      <c r="K203" s="58" t="s">
        <v>128</v>
      </c>
      <c r="L203" s="24"/>
    </row>
    <row r="204" spans="2:12" s="23" customFormat="1" ht="20.100000000000001" customHeight="1">
      <c r="B204" s="287" t="s">
        <v>302</v>
      </c>
      <c r="C204" s="332" t="s">
        <v>95</v>
      </c>
      <c r="D204" s="333" t="s">
        <v>26</v>
      </c>
      <c r="E204" s="337">
        <v>2</v>
      </c>
      <c r="F204" s="302">
        <v>10</v>
      </c>
      <c r="G204" s="339">
        <f t="shared" si="20"/>
        <v>20</v>
      </c>
      <c r="I204" s="16">
        <v>730402</v>
      </c>
      <c r="J204" s="57">
        <v>730402</v>
      </c>
      <c r="K204" s="58" t="s">
        <v>128</v>
      </c>
      <c r="L204" s="24"/>
    </row>
    <row r="205" spans="2:12" s="23" customFormat="1" ht="20.100000000000001" customHeight="1">
      <c r="B205" s="287" t="s">
        <v>303</v>
      </c>
      <c r="C205" s="332" t="s">
        <v>96</v>
      </c>
      <c r="D205" s="333" t="s">
        <v>26</v>
      </c>
      <c r="E205" s="337">
        <v>1</v>
      </c>
      <c r="F205" s="302">
        <v>7.8</v>
      </c>
      <c r="G205" s="339">
        <f t="shared" si="20"/>
        <v>7.8</v>
      </c>
      <c r="I205" s="16">
        <v>730402</v>
      </c>
      <c r="J205" s="57">
        <v>730402</v>
      </c>
      <c r="K205" s="58" t="s">
        <v>128</v>
      </c>
      <c r="L205" s="24"/>
    </row>
    <row r="206" spans="2:12" s="23" customFormat="1" ht="33.75" customHeight="1">
      <c r="B206" s="287" t="s">
        <v>304</v>
      </c>
      <c r="C206" s="300" t="s">
        <v>407</v>
      </c>
      <c r="D206" s="286" t="s">
        <v>26</v>
      </c>
      <c r="E206" s="316">
        <v>9.5</v>
      </c>
      <c r="F206" s="302">
        <v>20</v>
      </c>
      <c r="G206" s="283">
        <f t="shared" si="20"/>
        <v>190</v>
      </c>
      <c r="I206" s="16">
        <v>730402</v>
      </c>
      <c r="J206" s="57">
        <v>730402</v>
      </c>
      <c r="K206" s="58" t="s">
        <v>128</v>
      </c>
      <c r="L206" s="24"/>
    </row>
    <row r="207" spans="2:12" s="15" customFormat="1">
      <c r="B207" s="287"/>
      <c r="C207" s="332"/>
      <c r="D207" s="333"/>
      <c r="E207" s="334"/>
      <c r="F207" s="302"/>
      <c r="G207" s="383">
        <f>+G189+G190+G191+G192+G193+G194+G195+G196+G198+G199+G200+G201+G202+G203+G204+G205+G206</f>
        <v>8488.5999999999985</v>
      </c>
      <c r="L207" s="11"/>
    </row>
    <row r="208" spans="2:12" s="15" customFormat="1">
      <c r="B208" s="287"/>
      <c r="C208" s="340" t="s">
        <v>311</v>
      </c>
      <c r="D208" s="341"/>
      <c r="E208" s="342"/>
      <c r="F208" s="343"/>
      <c r="G208" s="342"/>
      <c r="L208" s="11"/>
    </row>
    <row r="209" spans="2:15" s="23" customFormat="1" ht="99" customHeight="1">
      <c r="B209" s="287" t="s">
        <v>256</v>
      </c>
      <c r="C209" s="344" t="s">
        <v>97</v>
      </c>
      <c r="D209" s="333" t="s">
        <v>17</v>
      </c>
      <c r="E209" s="334">
        <v>1</v>
      </c>
      <c r="F209" s="302">
        <v>24</v>
      </c>
      <c r="G209" s="339">
        <f>E209*F209</f>
        <v>24</v>
      </c>
      <c r="I209" s="23">
        <v>730402</v>
      </c>
      <c r="J209" s="57">
        <v>730402</v>
      </c>
      <c r="K209" s="58" t="s">
        <v>128</v>
      </c>
      <c r="L209" s="24"/>
    </row>
    <row r="210" spans="2:15" s="23" customFormat="1" ht="39.950000000000003" customHeight="1">
      <c r="B210" s="287" t="s">
        <v>305</v>
      </c>
      <c r="C210" s="344" t="s">
        <v>98</v>
      </c>
      <c r="D210" s="333" t="s">
        <v>16</v>
      </c>
      <c r="E210" s="334">
        <v>15</v>
      </c>
      <c r="F210" s="302">
        <v>250</v>
      </c>
      <c r="G210" s="339">
        <f>E210*F210</f>
        <v>3750</v>
      </c>
      <c r="I210" s="23">
        <v>730402</v>
      </c>
      <c r="J210" s="57">
        <v>730402</v>
      </c>
      <c r="K210" s="58" t="s">
        <v>128</v>
      </c>
      <c r="L210" s="24"/>
      <c r="N210" s="134"/>
    </row>
    <row r="211" spans="2:15" s="23" customFormat="1" ht="39.950000000000003" customHeight="1">
      <c r="B211" s="287" t="s">
        <v>306</v>
      </c>
      <c r="C211" s="344" t="s">
        <v>99</v>
      </c>
      <c r="D211" s="333" t="s">
        <v>17</v>
      </c>
      <c r="E211" s="334">
        <v>1</v>
      </c>
      <c r="F211" s="302">
        <v>4500</v>
      </c>
      <c r="G211" s="339">
        <f>E211*F211</f>
        <v>4500</v>
      </c>
      <c r="I211" s="23">
        <v>730402</v>
      </c>
      <c r="J211" s="57">
        <v>730402</v>
      </c>
      <c r="K211" s="58" t="s">
        <v>128</v>
      </c>
      <c r="L211" s="24"/>
      <c r="O211" s="134"/>
    </row>
    <row r="212" spans="2:15" s="23" customFormat="1" ht="39.950000000000003" customHeight="1">
      <c r="B212" s="287" t="s">
        <v>307</v>
      </c>
      <c r="C212" s="344" t="s">
        <v>100</v>
      </c>
      <c r="D212" s="333" t="s">
        <v>16</v>
      </c>
      <c r="E212" s="334">
        <v>50</v>
      </c>
      <c r="F212" s="302">
        <v>50</v>
      </c>
      <c r="G212" s="339">
        <f>E212*F212</f>
        <v>2500</v>
      </c>
      <c r="I212" s="23">
        <v>730402</v>
      </c>
      <c r="J212" s="57">
        <v>730402</v>
      </c>
      <c r="K212" s="58" t="s">
        <v>128</v>
      </c>
      <c r="L212" s="24"/>
      <c r="N212" s="134"/>
    </row>
    <row r="213" spans="2:15" s="15" customFormat="1">
      <c r="B213" s="287"/>
      <c r="C213" s="345"/>
      <c r="D213" s="341"/>
      <c r="E213" s="342"/>
      <c r="F213" s="343"/>
      <c r="G213" s="335">
        <f>SUM(G209:G212)</f>
        <v>10774</v>
      </c>
      <c r="L213" s="11"/>
    </row>
    <row r="214" spans="2:15" s="23" customFormat="1">
      <c r="B214" s="287"/>
      <c r="C214" s="1138" t="s">
        <v>62</v>
      </c>
      <c r="D214" s="1139"/>
      <c r="E214" s="1139"/>
      <c r="F214" s="1139"/>
      <c r="G214" s="1140"/>
    </row>
    <row r="215" spans="2:15" s="23" customFormat="1" ht="29.25">
      <c r="B215" s="287" t="s">
        <v>308</v>
      </c>
      <c r="C215" s="300" t="s">
        <v>67</v>
      </c>
      <c r="D215" s="286" t="s">
        <v>26</v>
      </c>
      <c r="E215" s="299">
        <v>400</v>
      </c>
      <c r="F215" s="296">
        <v>4</v>
      </c>
      <c r="G215" s="283">
        <f t="shared" ref="G215:G222" si="21">E215*F215</f>
        <v>1600</v>
      </c>
    </row>
    <row r="216" spans="2:15" s="23" customFormat="1">
      <c r="B216" s="287" t="s">
        <v>309</v>
      </c>
      <c r="C216" s="300" t="s">
        <v>71</v>
      </c>
      <c r="D216" s="286" t="s">
        <v>16</v>
      </c>
      <c r="E216" s="299">
        <v>276</v>
      </c>
      <c r="F216" s="296">
        <v>17</v>
      </c>
      <c r="G216" s="283">
        <f t="shared" si="21"/>
        <v>4692</v>
      </c>
    </row>
    <row r="217" spans="2:15" s="23" customFormat="1" ht="28.5">
      <c r="B217" s="287" t="s">
        <v>310</v>
      </c>
      <c r="C217" s="308" t="s">
        <v>77</v>
      </c>
      <c r="D217" s="286" t="s">
        <v>16</v>
      </c>
      <c r="E217" s="299">
        <v>137</v>
      </c>
      <c r="F217" s="296">
        <v>13.5</v>
      </c>
      <c r="G217" s="283">
        <f t="shared" si="21"/>
        <v>1849.5</v>
      </c>
    </row>
    <row r="218" spans="2:15" s="23" customFormat="1">
      <c r="B218" s="287" t="s">
        <v>452</v>
      </c>
      <c r="C218" s="300" t="s">
        <v>81</v>
      </c>
      <c r="D218" s="286" t="s">
        <v>17</v>
      </c>
      <c r="E218" s="299">
        <v>8</v>
      </c>
      <c r="F218" s="296">
        <v>65</v>
      </c>
      <c r="G218" s="283">
        <f t="shared" si="21"/>
        <v>520</v>
      </c>
    </row>
    <row r="219" spans="2:15" s="23" customFormat="1">
      <c r="B219" s="287" t="s">
        <v>453</v>
      </c>
      <c r="C219" s="281" t="s">
        <v>82</v>
      </c>
      <c r="D219" s="286" t="s">
        <v>17</v>
      </c>
      <c r="E219" s="299">
        <v>6</v>
      </c>
      <c r="F219" s="296">
        <v>230</v>
      </c>
      <c r="G219" s="283">
        <f t="shared" si="21"/>
        <v>1380</v>
      </c>
    </row>
    <row r="220" spans="2:15" s="23" customFormat="1">
      <c r="B220" s="287" t="s">
        <v>454</v>
      </c>
      <c r="C220" s="304" t="s">
        <v>33</v>
      </c>
      <c r="D220" s="286" t="s">
        <v>17</v>
      </c>
      <c r="E220" s="299">
        <v>17</v>
      </c>
      <c r="F220" s="296">
        <v>11</v>
      </c>
      <c r="G220" s="283">
        <f t="shared" si="21"/>
        <v>187</v>
      </c>
    </row>
    <row r="221" spans="2:15" s="23" customFormat="1">
      <c r="B221" s="287" t="s">
        <v>455</v>
      </c>
      <c r="C221" s="300" t="s">
        <v>83</v>
      </c>
      <c r="D221" s="286" t="s">
        <v>17</v>
      </c>
      <c r="E221" s="299">
        <v>11</v>
      </c>
      <c r="F221" s="296">
        <v>260.42</v>
      </c>
      <c r="G221" s="283">
        <f t="shared" si="21"/>
        <v>2864.6200000000003</v>
      </c>
    </row>
    <row r="222" spans="2:15" s="23" customFormat="1" ht="29.25">
      <c r="B222" s="287" t="s">
        <v>456</v>
      </c>
      <c r="C222" s="300" t="s">
        <v>375</v>
      </c>
      <c r="D222" s="286" t="s">
        <v>373</v>
      </c>
      <c r="E222" s="299">
        <v>1</v>
      </c>
      <c r="F222" s="296">
        <v>600</v>
      </c>
      <c r="G222" s="283">
        <f t="shared" si="21"/>
        <v>600</v>
      </c>
    </row>
    <row r="223" spans="2:15" s="23" customFormat="1">
      <c r="B223" s="287"/>
      <c r="C223" s="304"/>
      <c r="D223" s="289"/>
      <c r="E223" s="290"/>
      <c r="F223" s="346"/>
      <c r="G223" s="382">
        <f>SUM(G215:G222)</f>
        <v>13693.12</v>
      </c>
    </row>
    <row r="224" spans="2:15" s="23" customFormat="1">
      <c r="B224" s="287" t="s">
        <v>312</v>
      </c>
      <c r="C224" s="1127" t="s">
        <v>101</v>
      </c>
      <c r="D224" s="1128"/>
      <c r="E224" s="1128"/>
      <c r="F224" s="1128"/>
      <c r="G224" s="1129"/>
    </row>
    <row r="225" spans="2:14" s="23" customFormat="1">
      <c r="B225" s="286"/>
      <c r="C225" s="288" t="s">
        <v>109</v>
      </c>
      <c r="D225" s="289"/>
      <c r="E225" s="290"/>
      <c r="F225" s="291"/>
      <c r="G225" s="318"/>
    </row>
    <row r="226" spans="2:14" s="23" customFormat="1" ht="20.100000000000001" customHeight="1">
      <c r="B226" s="287" t="s">
        <v>313</v>
      </c>
      <c r="C226" s="300" t="s">
        <v>102</v>
      </c>
      <c r="D226" s="294" t="s">
        <v>17</v>
      </c>
      <c r="E226" s="290">
        <v>1</v>
      </c>
      <c r="F226" s="296">
        <v>1650</v>
      </c>
      <c r="G226" s="283">
        <f>E226*F226</f>
        <v>1650</v>
      </c>
      <c r="I226" s="23">
        <v>730402</v>
      </c>
      <c r="J226" s="57">
        <v>730402</v>
      </c>
      <c r="K226" s="59" t="s">
        <v>128</v>
      </c>
    </row>
    <row r="227" spans="2:14" s="23" customFormat="1" ht="56.25" customHeight="1">
      <c r="B227" s="287" t="s">
        <v>314</v>
      </c>
      <c r="C227" s="293" t="s">
        <v>250</v>
      </c>
      <c r="D227" s="286" t="s">
        <v>373</v>
      </c>
      <c r="E227" s="299">
        <v>1</v>
      </c>
      <c r="F227" s="296">
        <v>1500</v>
      </c>
      <c r="G227" s="319">
        <f>E227*F227</f>
        <v>1500</v>
      </c>
      <c r="J227" s="57"/>
      <c r="K227" s="59"/>
    </row>
    <row r="228" spans="2:14" s="23" customFormat="1" ht="41.25" customHeight="1">
      <c r="B228" s="287" t="s">
        <v>315</v>
      </c>
      <c r="C228" s="281" t="s">
        <v>107</v>
      </c>
      <c r="D228" s="286" t="s">
        <v>16</v>
      </c>
      <c r="E228" s="299">
        <v>30</v>
      </c>
      <c r="F228" s="296">
        <v>250</v>
      </c>
      <c r="G228" s="319">
        <f>E228*F228</f>
        <v>7500</v>
      </c>
      <c r="J228" s="57"/>
      <c r="K228" s="59"/>
    </row>
    <row r="229" spans="2:14" s="23" customFormat="1" ht="36.75" customHeight="1">
      <c r="B229" s="287" t="s">
        <v>316</v>
      </c>
      <c r="C229" s="281" t="s">
        <v>108</v>
      </c>
      <c r="D229" s="286" t="s">
        <v>16</v>
      </c>
      <c r="E229" s="299">
        <v>4.6500000000000004</v>
      </c>
      <c r="F229" s="296">
        <v>300</v>
      </c>
      <c r="G229" s="283">
        <f>E229*F229</f>
        <v>1395</v>
      </c>
      <c r="J229" s="57"/>
      <c r="K229" s="59"/>
    </row>
    <row r="230" spans="2:14" s="23" customFormat="1" ht="20.100000000000001" customHeight="1">
      <c r="B230" s="287"/>
      <c r="C230" s="308"/>
      <c r="D230" s="286"/>
      <c r="E230" s="316"/>
      <c r="F230" s="296"/>
      <c r="G230" s="382">
        <f>SUM(G226:G229)</f>
        <v>12045</v>
      </c>
      <c r="J230" s="57"/>
      <c r="K230" s="59"/>
    </row>
    <row r="231" spans="2:14" s="23" customFormat="1" ht="20.100000000000001" customHeight="1">
      <c r="B231" s="286"/>
      <c r="C231" s="288" t="s">
        <v>390</v>
      </c>
      <c r="D231" s="289"/>
      <c r="E231" s="290"/>
      <c r="F231" s="291"/>
      <c r="G231" s="318"/>
      <c r="J231" s="57"/>
      <c r="K231" s="59"/>
    </row>
    <row r="232" spans="2:14" s="23" customFormat="1" ht="33" customHeight="1">
      <c r="B232" s="287" t="s">
        <v>317</v>
      </c>
      <c r="C232" s="308" t="s">
        <v>448</v>
      </c>
      <c r="D232" s="286" t="s">
        <v>16</v>
      </c>
      <c r="E232" s="299">
        <v>52</v>
      </c>
      <c r="F232" s="296">
        <v>24.5</v>
      </c>
      <c r="G232" s="283">
        <f>E232*F232</f>
        <v>1274</v>
      </c>
      <c r="J232" s="57"/>
      <c r="K232" s="59"/>
    </row>
    <row r="233" spans="2:14" s="23" customFormat="1" ht="20.100000000000001" customHeight="1">
      <c r="B233" s="287"/>
      <c r="C233" s="308"/>
      <c r="D233" s="317"/>
      <c r="E233" s="316"/>
      <c r="F233" s="291"/>
      <c r="G233" s="382">
        <f>SUM(G232)</f>
        <v>1274</v>
      </c>
      <c r="J233" s="57"/>
      <c r="K233" s="59"/>
    </row>
    <row r="234" spans="2:14" s="23" customFormat="1" ht="21" customHeight="1">
      <c r="B234" s="286"/>
      <c r="C234" s="288" t="s">
        <v>1</v>
      </c>
      <c r="D234" s="289"/>
      <c r="E234" s="290"/>
      <c r="F234" s="291"/>
      <c r="G234" s="318"/>
      <c r="J234" s="57"/>
      <c r="K234" s="59"/>
    </row>
    <row r="235" spans="2:14" s="23" customFormat="1" ht="45.75" customHeight="1">
      <c r="B235" s="287" t="s">
        <v>318</v>
      </c>
      <c r="C235" s="300" t="s">
        <v>103</v>
      </c>
      <c r="D235" s="286" t="s">
        <v>16</v>
      </c>
      <c r="E235" s="316">
        <v>68</v>
      </c>
      <c r="F235" s="296">
        <v>23</v>
      </c>
      <c r="G235" s="283">
        <f t="shared" ref="G235:G240" si="22">E235*F235</f>
        <v>1564</v>
      </c>
      <c r="I235" s="23">
        <v>730402</v>
      </c>
      <c r="J235" s="57">
        <v>730402</v>
      </c>
      <c r="K235" s="59" t="s">
        <v>128</v>
      </c>
    </row>
    <row r="236" spans="2:14" s="23" customFormat="1" ht="33.75" customHeight="1">
      <c r="B236" s="287" t="s">
        <v>319</v>
      </c>
      <c r="C236" s="300" t="s">
        <v>104</v>
      </c>
      <c r="D236" s="286" t="s">
        <v>16</v>
      </c>
      <c r="E236" s="316">
        <v>86</v>
      </c>
      <c r="F236" s="296">
        <v>65</v>
      </c>
      <c r="G236" s="283">
        <f t="shared" si="22"/>
        <v>5590</v>
      </c>
      <c r="I236" s="23">
        <v>730402</v>
      </c>
      <c r="J236" s="57">
        <v>730402</v>
      </c>
      <c r="K236" s="59" t="s">
        <v>128</v>
      </c>
    </row>
    <row r="237" spans="2:14" s="32" customFormat="1" ht="39.950000000000003" customHeight="1">
      <c r="B237" s="287" t="s">
        <v>320</v>
      </c>
      <c r="C237" s="308" t="s">
        <v>105</v>
      </c>
      <c r="D237" s="286" t="s">
        <v>16</v>
      </c>
      <c r="E237" s="316">
        <v>42</v>
      </c>
      <c r="F237" s="284">
        <v>14</v>
      </c>
      <c r="G237" s="283">
        <f t="shared" si="22"/>
        <v>588</v>
      </c>
      <c r="I237" s="32">
        <v>730402</v>
      </c>
      <c r="J237" s="57">
        <v>730402</v>
      </c>
      <c r="K237" s="59" t="s">
        <v>128</v>
      </c>
    </row>
    <row r="238" spans="2:14" s="32" customFormat="1" ht="30" customHeight="1">
      <c r="B238" s="287" t="s">
        <v>321</v>
      </c>
      <c r="C238" s="308" t="s">
        <v>77</v>
      </c>
      <c r="D238" s="286" t="s">
        <v>16</v>
      </c>
      <c r="E238" s="316">
        <v>36</v>
      </c>
      <c r="F238" s="296">
        <v>13.5</v>
      </c>
      <c r="G238" s="283">
        <f t="shared" si="22"/>
        <v>486</v>
      </c>
      <c r="I238" s="32">
        <v>730402</v>
      </c>
      <c r="J238" s="57">
        <v>730402</v>
      </c>
      <c r="K238" s="59" t="s">
        <v>128</v>
      </c>
    </row>
    <row r="239" spans="2:14" s="32" customFormat="1" ht="43.5" customHeight="1">
      <c r="B239" s="287" t="s">
        <v>322</v>
      </c>
      <c r="C239" s="293" t="s">
        <v>402</v>
      </c>
      <c r="D239" s="286" t="s">
        <v>16</v>
      </c>
      <c r="E239" s="325">
        <v>6</v>
      </c>
      <c r="F239" s="326">
        <v>50</v>
      </c>
      <c r="G239" s="284">
        <f t="shared" si="22"/>
        <v>300</v>
      </c>
      <c r="J239" s="57"/>
      <c r="K239" s="59"/>
      <c r="N239" s="194"/>
    </row>
    <row r="240" spans="2:14" s="32" customFormat="1" ht="30" customHeight="1">
      <c r="B240" s="287" t="s">
        <v>406</v>
      </c>
      <c r="C240" s="308" t="s">
        <v>106</v>
      </c>
      <c r="D240" s="286" t="s">
        <v>26</v>
      </c>
      <c r="E240" s="316">
        <v>42</v>
      </c>
      <c r="F240" s="296">
        <v>2</v>
      </c>
      <c r="G240" s="283">
        <f t="shared" si="22"/>
        <v>84</v>
      </c>
      <c r="I240" s="32">
        <v>730402</v>
      </c>
      <c r="J240" s="57">
        <v>730402</v>
      </c>
      <c r="K240" s="59" t="s">
        <v>128</v>
      </c>
    </row>
    <row r="241" spans="2:11" s="23" customFormat="1" ht="20.100000000000001" customHeight="1">
      <c r="B241" s="287"/>
      <c r="C241" s="304"/>
      <c r="D241" s="289"/>
      <c r="E241" s="290"/>
      <c r="F241" s="346"/>
      <c r="G241" s="382">
        <f>SUM(G235:G240)</f>
        <v>8612</v>
      </c>
    </row>
    <row r="242" spans="2:11" s="23" customFormat="1" ht="20.100000000000001" customHeight="1">
      <c r="B242" s="287"/>
      <c r="C242" s="1138" t="s">
        <v>62</v>
      </c>
      <c r="D242" s="1139"/>
      <c r="E242" s="1139"/>
      <c r="F242" s="1139"/>
      <c r="G242" s="1140"/>
    </row>
    <row r="243" spans="2:11" s="23" customFormat="1" ht="34.5" customHeight="1">
      <c r="B243" s="287" t="s">
        <v>391</v>
      </c>
      <c r="C243" s="300" t="s">
        <v>388</v>
      </c>
      <c r="D243" s="286" t="s">
        <v>26</v>
      </c>
      <c r="E243" s="299">
        <v>299</v>
      </c>
      <c r="F243" s="296">
        <v>4</v>
      </c>
      <c r="G243" s="283">
        <f>E243*F243</f>
        <v>1196</v>
      </c>
    </row>
    <row r="244" spans="2:11" s="23" customFormat="1" ht="20.100000000000001" customHeight="1">
      <c r="B244" s="287"/>
      <c r="C244" s="304"/>
      <c r="D244" s="289"/>
      <c r="E244" s="290"/>
      <c r="F244" s="346"/>
      <c r="G244" s="382">
        <f>+G243</f>
        <v>1196</v>
      </c>
    </row>
    <row r="245" spans="2:11" s="23" customFormat="1" ht="18" customHeight="1">
      <c r="B245" s="287" t="s">
        <v>323</v>
      </c>
      <c r="C245" s="1127" t="s">
        <v>3</v>
      </c>
      <c r="D245" s="1128"/>
      <c r="E245" s="1128"/>
      <c r="F245" s="1128"/>
      <c r="G245" s="1129"/>
    </row>
    <row r="246" spans="2:11" s="23" customFormat="1">
      <c r="B246" s="286"/>
      <c r="C246" s="288" t="s">
        <v>241</v>
      </c>
      <c r="D246" s="289"/>
      <c r="E246" s="290"/>
      <c r="F246" s="291"/>
      <c r="G246" s="318"/>
    </row>
    <row r="247" spans="2:11" s="23" customFormat="1">
      <c r="B247" s="287"/>
      <c r="C247" s="288" t="s">
        <v>195</v>
      </c>
      <c r="D247" s="294"/>
      <c r="E247" s="299"/>
      <c r="F247" s="305"/>
      <c r="G247" s="307"/>
    </row>
    <row r="248" spans="2:11" s="23" customFormat="1" ht="42" customHeight="1">
      <c r="B248" s="287" t="s">
        <v>324</v>
      </c>
      <c r="C248" s="281" t="s">
        <v>385</v>
      </c>
      <c r="D248" s="286" t="s">
        <v>16</v>
      </c>
      <c r="E248" s="299">
        <v>20.55</v>
      </c>
      <c r="F248" s="296">
        <v>22</v>
      </c>
      <c r="G248" s="283">
        <f>E248*F248</f>
        <v>452.1</v>
      </c>
      <c r="I248" s="23">
        <v>730402</v>
      </c>
      <c r="J248" s="57">
        <v>730402</v>
      </c>
      <c r="K248" s="59" t="s">
        <v>128</v>
      </c>
    </row>
    <row r="249" spans="2:11" s="23" customFormat="1" ht="30" customHeight="1">
      <c r="B249" s="287" t="s">
        <v>326</v>
      </c>
      <c r="C249" s="293" t="s">
        <v>110</v>
      </c>
      <c r="D249" s="286" t="s">
        <v>17</v>
      </c>
      <c r="E249" s="316">
        <v>1</v>
      </c>
      <c r="F249" s="296">
        <v>120</v>
      </c>
      <c r="G249" s="283">
        <f>E249*F249</f>
        <v>120</v>
      </c>
      <c r="I249" s="23">
        <v>730402</v>
      </c>
      <c r="J249" s="57">
        <v>730402</v>
      </c>
      <c r="K249" s="59" t="s">
        <v>128</v>
      </c>
    </row>
    <row r="250" spans="2:11" s="23" customFormat="1" ht="30" customHeight="1">
      <c r="B250" s="287" t="s">
        <v>327</v>
      </c>
      <c r="C250" s="293" t="s">
        <v>425</v>
      </c>
      <c r="D250" s="286" t="s">
        <v>16</v>
      </c>
      <c r="E250" s="316">
        <v>9</v>
      </c>
      <c r="F250" s="296">
        <v>26</v>
      </c>
      <c r="G250" s="283">
        <f>E250*F250</f>
        <v>234</v>
      </c>
      <c r="I250" s="23">
        <v>730402</v>
      </c>
      <c r="J250" s="57">
        <v>730402</v>
      </c>
      <c r="K250" s="59" t="s">
        <v>128</v>
      </c>
    </row>
    <row r="251" spans="2:11" s="23" customFormat="1" ht="30.75" customHeight="1">
      <c r="B251" s="287" t="s">
        <v>328</v>
      </c>
      <c r="C251" s="293" t="s">
        <v>112</v>
      </c>
      <c r="D251" s="286" t="s">
        <v>17</v>
      </c>
      <c r="E251" s="299">
        <v>2</v>
      </c>
      <c r="F251" s="296">
        <v>1612.61</v>
      </c>
      <c r="G251" s="283">
        <f>E251*F251</f>
        <v>3225.22</v>
      </c>
      <c r="I251" s="23">
        <v>730402</v>
      </c>
      <c r="J251" s="57">
        <v>730402</v>
      </c>
      <c r="K251" s="59" t="s">
        <v>128</v>
      </c>
    </row>
    <row r="252" spans="2:11" s="23" customFormat="1" ht="20.100000000000001" customHeight="1">
      <c r="B252" s="287"/>
      <c r="C252" s="300"/>
      <c r="D252" s="317"/>
      <c r="E252" s="290"/>
      <c r="F252" s="291"/>
      <c r="G252" s="381">
        <f>SUM(G248:G251)</f>
        <v>4031.3199999999997</v>
      </c>
      <c r="I252" s="23">
        <v>730402</v>
      </c>
      <c r="J252" s="57">
        <v>730402</v>
      </c>
      <c r="K252" s="59" t="s">
        <v>128</v>
      </c>
    </row>
    <row r="253" spans="2:11" s="23" customFormat="1">
      <c r="B253" s="287"/>
      <c r="C253" s="347" t="s">
        <v>2</v>
      </c>
      <c r="D253" s="289"/>
      <c r="E253" s="290"/>
      <c r="F253" s="346"/>
      <c r="G253" s="348"/>
    </row>
    <row r="254" spans="2:11" s="23" customFormat="1" ht="20.100000000000001" customHeight="1">
      <c r="B254" s="287" t="s">
        <v>329</v>
      </c>
      <c r="C254" s="281" t="s">
        <v>423</v>
      </c>
      <c r="D254" s="286" t="s">
        <v>17</v>
      </c>
      <c r="E254" s="299">
        <v>4</v>
      </c>
      <c r="F254" s="296">
        <v>80</v>
      </c>
      <c r="G254" s="283">
        <f>E254*F254</f>
        <v>320</v>
      </c>
      <c r="I254" s="23">
        <v>730402</v>
      </c>
      <c r="J254" s="57">
        <v>730402</v>
      </c>
      <c r="K254" s="59" t="s">
        <v>128</v>
      </c>
    </row>
    <row r="255" spans="2:11" s="23" customFormat="1" ht="32.25" customHeight="1">
      <c r="B255" s="287" t="s">
        <v>330</v>
      </c>
      <c r="C255" s="293" t="s">
        <v>424</v>
      </c>
      <c r="D255" s="286" t="s">
        <v>17</v>
      </c>
      <c r="E255" s="316">
        <v>3</v>
      </c>
      <c r="F255" s="296">
        <v>350</v>
      </c>
      <c r="G255" s="283">
        <f>E255*F255</f>
        <v>1050</v>
      </c>
      <c r="J255" s="57"/>
      <c r="K255" s="59"/>
    </row>
    <row r="256" spans="2:11" s="23" customFormat="1">
      <c r="B256" s="287"/>
      <c r="C256" s="300"/>
      <c r="D256" s="289"/>
      <c r="E256" s="290"/>
      <c r="F256" s="291"/>
      <c r="G256" s="384">
        <f>SUM(G254:G255)</f>
        <v>1370</v>
      </c>
    </row>
    <row r="257" spans="2:14" s="23" customFormat="1">
      <c r="B257" s="287"/>
      <c r="C257" s="347" t="s">
        <v>1</v>
      </c>
      <c r="D257" s="289"/>
      <c r="E257" s="290"/>
      <c r="F257" s="346"/>
      <c r="G257" s="348"/>
    </row>
    <row r="258" spans="2:14" s="23" customFormat="1" ht="28.5">
      <c r="B258" s="287" t="s">
        <v>331</v>
      </c>
      <c r="C258" s="308" t="s">
        <v>459</v>
      </c>
      <c r="D258" s="286" t="s">
        <v>16</v>
      </c>
      <c r="E258" s="349">
        <v>105</v>
      </c>
      <c r="F258" s="284">
        <v>35</v>
      </c>
      <c r="G258" s="284">
        <f>E258*F258</f>
        <v>3675</v>
      </c>
      <c r="N258" s="117"/>
    </row>
    <row r="259" spans="2:14" s="23" customFormat="1">
      <c r="B259" s="287"/>
      <c r="C259" s="300"/>
      <c r="D259" s="289"/>
      <c r="E259" s="290"/>
      <c r="F259" s="291"/>
      <c r="G259" s="384">
        <f>SUM(G257:G258)</f>
        <v>3675</v>
      </c>
    </row>
    <row r="260" spans="2:14" s="23" customFormat="1">
      <c r="B260" s="287"/>
      <c r="C260" s="347" t="s">
        <v>242</v>
      </c>
      <c r="D260" s="289"/>
      <c r="E260" s="290"/>
      <c r="F260" s="346"/>
      <c r="G260" s="348"/>
    </row>
    <row r="261" spans="2:14" s="23" customFormat="1" ht="49.5" customHeight="1">
      <c r="B261" s="287" t="s">
        <v>332</v>
      </c>
      <c r="C261" s="281" t="s">
        <v>443</v>
      </c>
      <c r="D261" s="286" t="s">
        <v>16</v>
      </c>
      <c r="E261" s="299">
        <v>13</v>
      </c>
      <c r="F261" s="296">
        <v>45</v>
      </c>
      <c r="G261" s="283">
        <f>E261*F261</f>
        <v>585</v>
      </c>
      <c r="I261" s="23">
        <v>730402</v>
      </c>
      <c r="J261" s="57">
        <v>730402</v>
      </c>
      <c r="K261" s="59" t="s">
        <v>128</v>
      </c>
      <c r="N261" s="115"/>
    </row>
    <row r="262" spans="2:14" s="23" customFormat="1" ht="30" customHeight="1">
      <c r="B262" s="287" t="s">
        <v>333</v>
      </c>
      <c r="C262" s="281" t="s">
        <v>446</v>
      </c>
      <c r="D262" s="286" t="s">
        <v>16</v>
      </c>
      <c r="E262" s="299">
        <v>13</v>
      </c>
      <c r="F262" s="296">
        <v>11</v>
      </c>
      <c r="G262" s="283">
        <f>E262*F262</f>
        <v>143</v>
      </c>
      <c r="I262" s="23">
        <v>730402</v>
      </c>
      <c r="J262" s="57">
        <v>730402</v>
      </c>
      <c r="K262" s="59" t="s">
        <v>128</v>
      </c>
    </row>
    <row r="263" spans="2:14" s="23" customFormat="1" ht="30" customHeight="1">
      <c r="B263" s="287" t="s">
        <v>334</v>
      </c>
      <c r="C263" s="350" t="s">
        <v>410</v>
      </c>
      <c r="D263" s="294" t="s">
        <v>17</v>
      </c>
      <c r="E263" s="295">
        <v>1</v>
      </c>
      <c r="F263" s="296">
        <v>360</v>
      </c>
      <c r="G263" s="283">
        <f>E263*F263</f>
        <v>360</v>
      </c>
      <c r="I263" s="23">
        <v>730402</v>
      </c>
      <c r="J263" s="57">
        <v>730402</v>
      </c>
      <c r="K263" s="59" t="s">
        <v>128</v>
      </c>
    </row>
    <row r="264" spans="2:14" s="23" customFormat="1" ht="30" customHeight="1">
      <c r="B264" s="287" t="s">
        <v>335</v>
      </c>
      <c r="C264" s="308" t="s">
        <v>393</v>
      </c>
      <c r="D264" s="286" t="s">
        <v>17</v>
      </c>
      <c r="E264" s="299">
        <v>1</v>
      </c>
      <c r="F264" s="296">
        <v>550</v>
      </c>
      <c r="G264" s="283">
        <f>E264*F264</f>
        <v>550</v>
      </c>
      <c r="I264" s="23">
        <v>730402</v>
      </c>
      <c r="J264" s="57">
        <v>730402</v>
      </c>
      <c r="K264" s="59" t="s">
        <v>128</v>
      </c>
    </row>
    <row r="265" spans="2:14" s="23" customFormat="1" ht="20.100000000000001" customHeight="1">
      <c r="B265" s="287" t="s">
        <v>336</v>
      </c>
      <c r="C265" s="308" t="s">
        <v>113</v>
      </c>
      <c r="D265" s="286" t="s">
        <v>26</v>
      </c>
      <c r="E265" s="299">
        <v>3.29</v>
      </c>
      <c r="F265" s="296">
        <v>60</v>
      </c>
      <c r="G265" s="283">
        <f>(E265*F265)</f>
        <v>197.4</v>
      </c>
      <c r="I265" s="23">
        <v>730402</v>
      </c>
      <c r="J265" s="57">
        <v>730402</v>
      </c>
      <c r="K265" s="59" t="s">
        <v>128</v>
      </c>
    </row>
    <row r="266" spans="2:14" s="23" customFormat="1" ht="30" customHeight="1">
      <c r="B266" s="287" t="s">
        <v>337</v>
      </c>
      <c r="C266" s="281" t="s">
        <v>392</v>
      </c>
      <c r="D266" s="286" t="s">
        <v>16</v>
      </c>
      <c r="E266" s="299">
        <v>19.27</v>
      </c>
      <c r="F266" s="296">
        <v>93</v>
      </c>
      <c r="G266" s="283">
        <f t="shared" ref="G266:G272" si="23">E266*F266</f>
        <v>1792.11</v>
      </c>
      <c r="H266" s="87"/>
      <c r="I266" s="23">
        <v>730402</v>
      </c>
      <c r="J266" s="57">
        <v>730402</v>
      </c>
      <c r="K266" s="59" t="s">
        <v>128</v>
      </c>
    </row>
    <row r="267" spans="2:14" s="23" customFormat="1" ht="30" customHeight="1">
      <c r="B267" s="287" t="s">
        <v>338</v>
      </c>
      <c r="C267" s="281" t="s">
        <v>461</v>
      </c>
      <c r="D267" s="286" t="s">
        <v>17</v>
      </c>
      <c r="E267" s="299">
        <v>1</v>
      </c>
      <c r="F267" s="296">
        <v>185</v>
      </c>
      <c r="G267" s="283">
        <f t="shared" si="23"/>
        <v>185</v>
      </c>
      <c r="H267" s="87"/>
      <c r="I267" s="23">
        <v>730402</v>
      </c>
      <c r="J267" s="57">
        <v>730402</v>
      </c>
      <c r="K267" s="59" t="s">
        <v>128</v>
      </c>
    </row>
    <row r="268" spans="2:14" s="23" customFormat="1" ht="20.100000000000001" customHeight="1">
      <c r="B268" s="287" t="s">
        <v>339</v>
      </c>
      <c r="C268" s="308" t="s">
        <v>249</v>
      </c>
      <c r="D268" s="286" t="s">
        <v>48</v>
      </c>
      <c r="E268" s="299">
        <v>1</v>
      </c>
      <c r="F268" s="296">
        <v>180</v>
      </c>
      <c r="G268" s="283">
        <f t="shared" si="23"/>
        <v>180</v>
      </c>
      <c r="H268" s="87"/>
      <c r="I268" s="23">
        <v>730402</v>
      </c>
      <c r="J268" s="57">
        <v>730402</v>
      </c>
      <c r="K268" s="59" t="s">
        <v>128</v>
      </c>
    </row>
    <row r="269" spans="2:14" s="23" customFormat="1" ht="49.5" customHeight="1">
      <c r="B269" s="287" t="s">
        <v>340</v>
      </c>
      <c r="C269" s="351" t="s">
        <v>51</v>
      </c>
      <c r="D269" s="286" t="s">
        <v>17</v>
      </c>
      <c r="E269" s="299">
        <v>4</v>
      </c>
      <c r="F269" s="296">
        <v>66</v>
      </c>
      <c r="G269" s="283">
        <f t="shared" si="23"/>
        <v>264</v>
      </c>
      <c r="H269" s="87"/>
      <c r="I269" s="23">
        <v>730402</v>
      </c>
      <c r="J269" s="57">
        <v>730402</v>
      </c>
      <c r="K269" s="59" t="s">
        <v>128</v>
      </c>
    </row>
    <row r="270" spans="2:14" s="23" customFormat="1" ht="20.100000000000001" customHeight="1">
      <c r="B270" s="287" t="s">
        <v>341</v>
      </c>
      <c r="C270" s="308" t="s">
        <v>449</v>
      </c>
      <c r="D270" s="286" t="s">
        <v>17</v>
      </c>
      <c r="E270" s="299">
        <v>1</v>
      </c>
      <c r="F270" s="296">
        <v>85</v>
      </c>
      <c r="G270" s="283">
        <f t="shared" si="23"/>
        <v>85</v>
      </c>
      <c r="H270" s="87"/>
      <c r="I270" s="23">
        <v>730402</v>
      </c>
      <c r="J270" s="57">
        <v>730402</v>
      </c>
      <c r="K270" s="59" t="s">
        <v>128</v>
      </c>
    </row>
    <row r="271" spans="2:14" s="23" customFormat="1" ht="30" customHeight="1">
      <c r="B271" s="287" t="s">
        <v>342</v>
      </c>
      <c r="C271" s="308" t="s">
        <v>442</v>
      </c>
      <c r="D271" s="286" t="s">
        <v>16</v>
      </c>
      <c r="E271" s="299">
        <v>12.82</v>
      </c>
      <c r="F271" s="296">
        <v>24.5</v>
      </c>
      <c r="G271" s="283">
        <f t="shared" si="23"/>
        <v>314.09000000000003</v>
      </c>
      <c r="H271" s="87"/>
      <c r="I271" s="23">
        <v>730402</v>
      </c>
      <c r="J271" s="57">
        <v>730402</v>
      </c>
      <c r="K271" s="59" t="s">
        <v>128</v>
      </c>
    </row>
    <row r="272" spans="2:14" s="23" customFormat="1" ht="30" customHeight="1">
      <c r="B272" s="287" t="s">
        <v>343</v>
      </c>
      <c r="C272" s="281" t="s">
        <v>441</v>
      </c>
      <c r="D272" s="286" t="s">
        <v>16</v>
      </c>
      <c r="E272" s="299">
        <v>10</v>
      </c>
      <c r="F272" s="296">
        <v>22</v>
      </c>
      <c r="G272" s="283">
        <f t="shared" si="23"/>
        <v>220</v>
      </c>
      <c r="H272" s="87"/>
      <c r="I272" s="23">
        <v>730402</v>
      </c>
      <c r="J272" s="57">
        <v>730402</v>
      </c>
      <c r="K272" s="59" t="s">
        <v>128</v>
      </c>
    </row>
    <row r="273" spans="2:12" s="23" customFormat="1">
      <c r="B273" s="286"/>
      <c r="C273" s="308"/>
      <c r="D273" s="317"/>
      <c r="E273" s="316"/>
      <c r="F273" s="291"/>
      <c r="G273" s="382">
        <f>SUM(G261:G272)</f>
        <v>4875.6000000000004</v>
      </c>
      <c r="H273" s="87"/>
      <c r="I273" s="87"/>
    </row>
    <row r="274" spans="2:12" s="23" customFormat="1">
      <c r="B274" s="287"/>
      <c r="C274" s="347" t="s">
        <v>62</v>
      </c>
      <c r="D274" s="317"/>
      <c r="E274" s="315"/>
      <c r="F274" s="328"/>
      <c r="G274" s="352"/>
      <c r="H274" s="87"/>
      <c r="I274" s="87"/>
    </row>
    <row r="275" spans="2:12" s="23" customFormat="1" ht="20.100000000000001" customHeight="1">
      <c r="B275" s="286" t="s">
        <v>344</v>
      </c>
      <c r="C275" s="298" t="s">
        <v>4</v>
      </c>
      <c r="D275" s="286" t="s">
        <v>389</v>
      </c>
      <c r="E275" s="299">
        <v>5</v>
      </c>
      <c r="F275" s="296">
        <v>140</v>
      </c>
      <c r="G275" s="283">
        <f>E275*F275</f>
        <v>700</v>
      </c>
      <c r="H275" s="87"/>
      <c r="I275" s="23">
        <v>730402</v>
      </c>
      <c r="J275" s="57">
        <v>730402</v>
      </c>
      <c r="K275" s="59" t="s">
        <v>128</v>
      </c>
    </row>
    <row r="276" spans="2:12" s="23" customFormat="1" ht="50.1" customHeight="1">
      <c r="B276" s="286" t="s">
        <v>345</v>
      </c>
      <c r="C276" s="300" t="s">
        <v>114</v>
      </c>
      <c r="D276" s="286" t="s">
        <v>17</v>
      </c>
      <c r="E276" s="299">
        <v>10</v>
      </c>
      <c r="F276" s="296">
        <v>60</v>
      </c>
      <c r="G276" s="283">
        <f>E276*F276</f>
        <v>600</v>
      </c>
      <c r="H276" s="87"/>
      <c r="I276" s="23">
        <v>730402</v>
      </c>
      <c r="J276" s="57">
        <v>730402</v>
      </c>
      <c r="K276" s="59" t="s">
        <v>128</v>
      </c>
    </row>
    <row r="277" spans="2:12" s="23" customFormat="1" ht="30" customHeight="1">
      <c r="B277" s="286" t="s">
        <v>346</v>
      </c>
      <c r="C277" s="293" t="s">
        <v>248</v>
      </c>
      <c r="D277" s="294" t="s">
        <v>17</v>
      </c>
      <c r="E277" s="290">
        <v>1</v>
      </c>
      <c r="F277" s="296">
        <v>550</v>
      </c>
      <c r="G277" s="283">
        <f>E277*F277</f>
        <v>550</v>
      </c>
      <c r="H277" s="87"/>
      <c r="I277" s="23">
        <v>730402</v>
      </c>
      <c r="J277" s="57">
        <v>730402</v>
      </c>
      <c r="K277" s="59" t="s">
        <v>128</v>
      </c>
    </row>
    <row r="278" spans="2:12" s="23" customFormat="1">
      <c r="B278" s="287"/>
      <c r="C278" s="300"/>
      <c r="D278" s="289"/>
      <c r="E278" s="290"/>
      <c r="F278" s="291"/>
      <c r="G278" s="382">
        <f>SUM(G275:G277)</f>
        <v>1850</v>
      </c>
      <c r="H278" s="87"/>
      <c r="I278" s="87"/>
    </row>
    <row r="279" spans="2:12" s="23" customFormat="1">
      <c r="B279" s="287"/>
      <c r="C279" s="347" t="s">
        <v>115</v>
      </c>
      <c r="D279" s="317"/>
      <c r="E279" s="315"/>
      <c r="F279" s="328"/>
      <c r="G279" s="352"/>
      <c r="H279" s="87"/>
      <c r="I279" s="87"/>
    </row>
    <row r="280" spans="2:12" s="23" customFormat="1" ht="79.5" customHeight="1">
      <c r="B280" s="286" t="s">
        <v>347</v>
      </c>
      <c r="C280" s="311" t="s">
        <v>131</v>
      </c>
      <c r="D280" s="286" t="s">
        <v>17</v>
      </c>
      <c r="E280" s="312">
        <v>3</v>
      </c>
      <c r="F280" s="313">
        <v>1000</v>
      </c>
      <c r="G280" s="283">
        <f>E280*F280</f>
        <v>3000</v>
      </c>
      <c r="H280" s="87"/>
      <c r="I280" s="87"/>
      <c r="J280" s="23">
        <v>731404</v>
      </c>
      <c r="K280" s="161" t="s">
        <v>130</v>
      </c>
      <c r="L280" s="23" t="s">
        <v>135</v>
      </c>
    </row>
    <row r="281" spans="2:12" s="23" customFormat="1" ht="90">
      <c r="B281" s="286" t="s">
        <v>348</v>
      </c>
      <c r="C281" s="311" t="s">
        <v>132</v>
      </c>
      <c r="D281" s="286" t="s">
        <v>17</v>
      </c>
      <c r="E281" s="312">
        <v>3</v>
      </c>
      <c r="F281" s="313">
        <v>1000</v>
      </c>
      <c r="G281" s="283">
        <f>E281*F281</f>
        <v>3000</v>
      </c>
      <c r="H281" s="87"/>
      <c r="I281" s="87"/>
      <c r="J281" s="23">
        <v>731404</v>
      </c>
      <c r="K281" s="161" t="s">
        <v>130</v>
      </c>
      <c r="L281" s="23" t="s">
        <v>135</v>
      </c>
    </row>
    <row r="282" spans="2:12" s="23" customFormat="1" ht="99.75">
      <c r="B282" s="286" t="s">
        <v>349</v>
      </c>
      <c r="C282" s="311" t="s">
        <v>133</v>
      </c>
      <c r="D282" s="286" t="s">
        <v>17</v>
      </c>
      <c r="E282" s="312">
        <v>1</v>
      </c>
      <c r="F282" s="313">
        <v>2000</v>
      </c>
      <c r="G282" s="283">
        <f>E282*F282</f>
        <v>2000</v>
      </c>
      <c r="H282" s="87"/>
      <c r="I282" s="87"/>
      <c r="J282" s="23">
        <v>731404</v>
      </c>
      <c r="K282" s="161" t="s">
        <v>130</v>
      </c>
      <c r="L282" s="23" t="s">
        <v>135</v>
      </c>
    </row>
    <row r="283" spans="2:12" s="23" customFormat="1" ht="99.75">
      <c r="B283" s="286" t="s">
        <v>350</v>
      </c>
      <c r="C283" s="311" t="s">
        <v>134</v>
      </c>
      <c r="D283" s="286" t="s">
        <v>17</v>
      </c>
      <c r="E283" s="312">
        <v>2</v>
      </c>
      <c r="F283" s="313">
        <v>2000</v>
      </c>
      <c r="G283" s="283">
        <f>E283*F283</f>
        <v>4000</v>
      </c>
      <c r="H283" s="87"/>
      <c r="I283" s="87"/>
      <c r="J283" s="23">
        <v>731404</v>
      </c>
      <c r="K283" s="161" t="s">
        <v>130</v>
      </c>
      <c r="L283" s="23" t="s">
        <v>135</v>
      </c>
    </row>
    <row r="284" spans="2:12" s="23" customFormat="1" ht="90">
      <c r="B284" s="286" t="s">
        <v>351</v>
      </c>
      <c r="C284" s="311" t="s">
        <v>132</v>
      </c>
      <c r="D284" s="286" t="s">
        <v>17</v>
      </c>
      <c r="E284" s="312">
        <v>1</v>
      </c>
      <c r="F284" s="313">
        <v>1000</v>
      </c>
      <c r="G284" s="283">
        <f>E284*F284</f>
        <v>1000</v>
      </c>
      <c r="H284" s="87"/>
      <c r="I284" s="87"/>
      <c r="J284" s="23">
        <v>731404</v>
      </c>
      <c r="K284" s="161" t="s">
        <v>130</v>
      </c>
      <c r="L284" s="23" t="s">
        <v>135</v>
      </c>
    </row>
    <row r="285" spans="2:12" s="23" customFormat="1">
      <c r="B285" s="286"/>
      <c r="C285" s="308"/>
      <c r="D285" s="317"/>
      <c r="E285" s="316"/>
      <c r="F285" s="291"/>
      <c r="G285" s="306">
        <f>G280+G281+G282+G283+G284</f>
        <v>13000</v>
      </c>
      <c r="H285" s="87"/>
      <c r="I285" s="87"/>
    </row>
    <row r="286" spans="2:12" s="23" customFormat="1" ht="18" customHeight="1">
      <c r="B286" s="353" t="s">
        <v>352</v>
      </c>
      <c r="C286" s="1127" t="s">
        <v>243</v>
      </c>
      <c r="D286" s="1128"/>
      <c r="E286" s="1128"/>
      <c r="F286" s="1128"/>
      <c r="G286" s="1129"/>
    </row>
    <row r="287" spans="2:12" s="23" customFormat="1" ht="18" customHeight="1">
      <c r="B287" s="353"/>
      <c r="C287" s="1130" t="s">
        <v>244</v>
      </c>
      <c r="D287" s="1131"/>
      <c r="E287" s="1131"/>
      <c r="F287" s="1131"/>
      <c r="G287" s="1132"/>
    </row>
    <row r="288" spans="2:12" s="23" customFormat="1" ht="18" customHeight="1">
      <c r="B288" s="286" t="s">
        <v>353</v>
      </c>
      <c r="C288" s="298" t="s">
        <v>39</v>
      </c>
      <c r="D288" s="286" t="s">
        <v>17</v>
      </c>
      <c r="E288" s="299">
        <v>3</v>
      </c>
      <c r="F288" s="296">
        <v>40</v>
      </c>
      <c r="G288" s="283">
        <f>E288*F288</f>
        <v>120</v>
      </c>
      <c r="I288" s="23">
        <v>730402</v>
      </c>
      <c r="J288" s="57">
        <v>730402</v>
      </c>
      <c r="K288" s="59" t="s">
        <v>128</v>
      </c>
    </row>
    <row r="289" spans="2:12" s="23" customFormat="1" ht="20.100000000000001" customHeight="1">
      <c r="B289" s="286" t="s">
        <v>354</v>
      </c>
      <c r="C289" s="300" t="s">
        <v>416</v>
      </c>
      <c r="D289" s="286" t="s">
        <v>17</v>
      </c>
      <c r="E289" s="299">
        <v>3</v>
      </c>
      <c r="F289" s="296">
        <v>60</v>
      </c>
      <c r="G289" s="283">
        <f>E289*F289</f>
        <v>180</v>
      </c>
      <c r="I289" s="23">
        <v>730402</v>
      </c>
      <c r="J289" s="57">
        <v>730402</v>
      </c>
      <c r="K289" s="59" t="s">
        <v>128</v>
      </c>
    </row>
    <row r="290" spans="2:12" s="23" customFormat="1" ht="37.5" customHeight="1">
      <c r="B290" s="286" t="s">
        <v>355</v>
      </c>
      <c r="C290" s="293" t="s">
        <v>438</v>
      </c>
      <c r="D290" s="286" t="s">
        <v>16</v>
      </c>
      <c r="E290" s="299">
        <v>200</v>
      </c>
      <c r="F290" s="296">
        <v>23</v>
      </c>
      <c r="G290" s="283">
        <f>E290*F290</f>
        <v>4600</v>
      </c>
      <c r="I290" s="23">
        <v>730402</v>
      </c>
      <c r="J290" s="57">
        <v>730402</v>
      </c>
      <c r="K290" s="59" t="s">
        <v>128</v>
      </c>
    </row>
    <row r="291" spans="2:12" s="23" customFormat="1" ht="49.5" customHeight="1">
      <c r="B291" s="286" t="s">
        <v>356</v>
      </c>
      <c r="C291" s="281" t="s">
        <v>46</v>
      </c>
      <c r="D291" s="286" t="s">
        <v>16</v>
      </c>
      <c r="E291" s="299">
        <v>27.37</v>
      </c>
      <c r="F291" s="296">
        <v>25</v>
      </c>
      <c r="G291" s="283">
        <f>E291*F291</f>
        <v>684.25</v>
      </c>
      <c r="I291" s="23">
        <v>730402</v>
      </c>
      <c r="J291" s="57">
        <v>730402</v>
      </c>
      <c r="K291" s="59" t="s">
        <v>128</v>
      </c>
    </row>
    <row r="292" spans="2:12" s="23" customFormat="1" ht="28.5" customHeight="1">
      <c r="B292" s="286" t="s">
        <v>357</v>
      </c>
      <c r="C292" s="293" t="s">
        <v>411</v>
      </c>
      <c r="D292" s="286" t="s">
        <v>17</v>
      </c>
      <c r="E292" s="299">
        <v>4</v>
      </c>
      <c r="F292" s="296">
        <v>330</v>
      </c>
      <c r="G292" s="283">
        <f>E292*F292</f>
        <v>1320</v>
      </c>
      <c r="I292" s="23">
        <v>730402</v>
      </c>
      <c r="J292" s="57">
        <v>730402</v>
      </c>
      <c r="K292" s="59" t="s">
        <v>128</v>
      </c>
    </row>
    <row r="293" spans="2:12" s="23" customFormat="1" ht="26.25" customHeight="1">
      <c r="B293" s="286"/>
      <c r="C293" s="300"/>
      <c r="D293" s="317"/>
      <c r="E293" s="316"/>
      <c r="F293" s="291"/>
      <c r="G293" s="382">
        <f>SUM(G288:G292)</f>
        <v>6904.25</v>
      </c>
    </row>
    <row r="294" spans="2:12" s="15" customFormat="1">
      <c r="B294" s="353"/>
      <c r="C294" s="1130" t="s">
        <v>2</v>
      </c>
      <c r="D294" s="1131"/>
      <c r="E294" s="1131"/>
      <c r="F294" s="1131"/>
      <c r="G294" s="1132"/>
      <c r="L294" s="11"/>
    </row>
    <row r="295" spans="2:12" s="15" customFormat="1" ht="30" customHeight="1">
      <c r="B295" s="286" t="s">
        <v>358</v>
      </c>
      <c r="C295" s="281" t="s">
        <v>108</v>
      </c>
      <c r="D295" s="286" t="s">
        <v>16</v>
      </c>
      <c r="E295" s="299">
        <v>3.57</v>
      </c>
      <c r="F295" s="296">
        <v>350</v>
      </c>
      <c r="G295" s="283">
        <f>E295*F295</f>
        <v>1249.5</v>
      </c>
      <c r="I295" s="16">
        <v>730402</v>
      </c>
      <c r="J295" s="55">
        <v>730402</v>
      </c>
      <c r="K295" s="56" t="s">
        <v>128</v>
      </c>
      <c r="L295" s="11"/>
    </row>
    <row r="296" spans="2:12" s="15" customFormat="1" ht="20.100000000000001" customHeight="1">
      <c r="B296" s="286" t="s">
        <v>359</v>
      </c>
      <c r="C296" s="281" t="s">
        <v>116</v>
      </c>
      <c r="D296" s="286" t="s">
        <v>16</v>
      </c>
      <c r="E296" s="299">
        <v>0.68</v>
      </c>
      <c r="F296" s="296">
        <v>220</v>
      </c>
      <c r="G296" s="283">
        <f>E296*F296</f>
        <v>149.60000000000002</v>
      </c>
      <c r="I296" s="16">
        <v>730402</v>
      </c>
      <c r="J296" s="55">
        <v>730402</v>
      </c>
      <c r="K296" s="56" t="s">
        <v>128</v>
      </c>
      <c r="L296" s="11"/>
    </row>
    <row r="297" spans="2:12" s="15" customFormat="1">
      <c r="B297" s="286"/>
      <c r="C297" s="300"/>
      <c r="D297" s="317"/>
      <c r="E297" s="316"/>
      <c r="F297" s="291"/>
      <c r="G297" s="382">
        <f>SUM(G295:G296)</f>
        <v>1399.1</v>
      </c>
      <c r="L297" s="11"/>
    </row>
    <row r="298" spans="2:12" s="15" customFormat="1">
      <c r="B298" s="286"/>
      <c r="C298" s="1130" t="s">
        <v>1</v>
      </c>
      <c r="D298" s="1131"/>
      <c r="E298" s="1131"/>
      <c r="F298" s="1131"/>
      <c r="G298" s="1132"/>
      <c r="L298" s="11"/>
    </row>
    <row r="299" spans="2:12" s="11" customFormat="1" ht="33" customHeight="1">
      <c r="B299" s="286" t="s">
        <v>360</v>
      </c>
      <c r="C299" s="281" t="s">
        <v>408</v>
      </c>
      <c r="D299" s="286" t="s">
        <v>16</v>
      </c>
      <c r="E299" s="299">
        <v>45</v>
      </c>
      <c r="F299" s="296">
        <v>26</v>
      </c>
      <c r="G299" s="283">
        <f>E299*F299</f>
        <v>1170</v>
      </c>
      <c r="H299" s="15"/>
      <c r="I299" s="16">
        <v>730402</v>
      </c>
      <c r="J299" s="55">
        <v>730402</v>
      </c>
      <c r="K299" s="56" t="s">
        <v>128</v>
      </c>
    </row>
    <row r="300" spans="2:12" s="15" customFormat="1" ht="33" customHeight="1">
      <c r="B300" s="286" t="s">
        <v>361</v>
      </c>
      <c r="C300" s="281" t="s">
        <v>108</v>
      </c>
      <c r="D300" s="286" t="s">
        <v>16</v>
      </c>
      <c r="E300" s="299">
        <v>5.92</v>
      </c>
      <c r="F300" s="296">
        <v>350</v>
      </c>
      <c r="G300" s="283">
        <f>E300*F300</f>
        <v>2072</v>
      </c>
      <c r="I300" s="16"/>
      <c r="J300" s="55"/>
      <c r="K300" s="56"/>
      <c r="L300" s="11"/>
    </row>
    <row r="301" spans="2:12" s="15" customFormat="1" ht="33" customHeight="1">
      <c r="B301" s="286" t="s">
        <v>457</v>
      </c>
      <c r="C301" s="281" t="s">
        <v>116</v>
      </c>
      <c r="D301" s="286" t="s">
        <v>16</v>
      </c>
      <c r="E301" s="299">
        <v>1.18</v>
      </c>
      <c r="F301" s="296">
        <v>220</v>
      </c>
      <c r="G301" s="283">
        <f>E301*F301</f>
        <v>259.59999999999997</v>
      </c>
      <c r="I301" s="16"/>
      <c r="J301" s="55"/>
      <c r="K301" s="56"/>
      <c r="L301" s="11"/>
    </row>
    <row r="302" spans="2:12" s="15" customFormat="1">
      <c r="B302" s="1133"/>
      <c r="C302" s="1134"/>
      <c r="D302" s="1134"/>
      <c r="E302" s="1134"/>
      <c r="F302" s="1135"/>
      <c r="G302" s="382">
        <f>SUM(G299:G301)</f>
        <v>3501.6</v>
      </c>
      <c r="L302" s="11"/>
    </row>
    <row r="303" spans="2:12" s="15" customFormat="1" ht="18" customHeight="1">
      <c r="B303" s="286" t="s">
        <v>362</v>
      </c>
      <c r="C303" s="1127" t="s">
        <v>117</v>
      </c>
      <c r="D303" s="1128"/>
      <c r="E303" s="1128"/>
      <c r="F303" s="1128"/>
      <c r="G303" s="1129"/>
      <c r="L303" s="11"/>
    </row>
    <row r="304" spans="2:12" s="15" customFormat="1">
      <c r="B304" s="287"/>
      <c r="C304" s="1130" t="s">
        <v>244</v>
      </c>
      <c r="D304" s="1131"/>
      <c r="E304" s="1131"/>
      <c r="F304" s="1131"/>
      <c r="G304" s="1132"/>
      <c r="L304" s="11"/>
    </row>
    <row r="305" spans="2:16" s="15" customFormat="1" ht="39.950000000000003" customHeight="1">
      <c r="B305" s="287" t="s">
        <v>363</v>
      </c>
      <c r="C305" s="281" t="s">
        <v>118</v>
      </c>
      <c r="D305" s="286" t="s">
        <v>17</v>
      </c>
      <c r="E305" s="316">
        <v>4</v>
      </c>
      <c r="F305" s="296">
        <v>95</v>
      </c>
      <c r="G305" s="283">
        <f>E305*F305</f>
        <v>380</v>
      </c>
      <c r="I305" s="16">
        <v>730402</v>
      </c>
      <c r="J305" s="55">
        <v>730402</v>
      </c>
      <c r="K305" s="56" t="s">
        <v>128</v>
      </c>
      <c r="L305" s="11"/>
    </row>
    <row r="306" spans="2:16" s="15" customFormat="1" ht="20.100000000000001" customHeight="1">
      <c r="B306" s="287" t="s">
        <v>364</v>
      </c>
      <c r="C306" s="298" t="s">
        <v>119</v>
      </c>
      <c r="D306" s="286" t="s">
        <v>17</v>
      </c>
      <c r="E306" s="316">
        <v>4</v>
      </c>
      <c r="F306" s="296">
        <v>55</v>
      </c>
      <c r="G306" s="283">
        <f>E306*F306</f>
        <v>220</v>
      </c>
      <c r="I306" s="16">
        <v>730402</v>
      </c>
      <c r="J306" s="55">
        <v>730402</v>
      </c>
      <c r="K306" s="56" t="s">
        <v>128</v>
      </c>
      <c r="L306" s="11"/>
    </row>
    <row r="307" spans="2:16" s="15" customFormat="1">
      <c r="B307" s="1124"/>
      <c r="C307" s="1125"/>
      <c r="D307" s="1125"/>
      <c r="E307" s="1125"/>
      <c r="F307" s="1126"/>
      <c r="G307" s="382">
        <f>SUM(G305:G306)</f>
        <v>600</v>
      </c>
      <c r="L307" s="11"/>
    </row>
    <row r="308" spans="2:16" s="15" customFormat="1">
      <c r="B308" s="286" t="s">
        <v>365</v>
      </c>
      <c r="C308" s="1127" t="s">
        <v>120</v>
      </c>
      <c r="D308" s="1128"/>
      <c r="E308" s="1128"/>
      <c r="F308" s="1128"/>
      <c r="G308" s="1129"/>
      <c r="L308" s="11"/>
    </row>
    <row r="309" spans="2:16" s="15" customFormat="1">
      <c r="B309" s="287"/>
      <c r="C309" s="1130" t="s">
        <v>109</v>
      </c>
      <c r="D309" s="1131"/>
      <c r="E309" s="1131"/>
      <c r="F309" s="1131"/>
      <c r="G309" s="1132"/>
      <c r="L309" s="11"/>
    </row>
    <row r="310" spans="2:16" s="15" customFormat="1" ht="56.25" customHeight="1">
      <c r="B310" s="286" t="s">
        <v>325</v>
      </c>
      <c r="C310" s="298" t="s">
        <v>443</v>
      </c>
      <c r="D310" s="286" t="s">
        <v>16</v>
      </c>
      <c r="E310" s="299">
        <v>10</v>
      </c>
      <c r="F310" s="296">
        <v>45</v>
      </c>
      <c r="G310" s="283">
        <f>E310*F310</f>
        <v>450</v>
      </c>
      <c r="I310" s="16">
        <v>730402</v>
      </c>
      <c r="J310" s="55">
        <v>730402</v>
      </c>
      <c r="K310" s="56" t="s">
        <v>128</v>
      </c>
      <c r="L310" s="11"/>
    </row>
    <row r="311" spans="2:16" s="15" customFormat="1" ht="30" customHeight="1">
      <c r="B311" s="286" t="s">
        <v>366</v>
      </c>
      <c r="C311" s="281" t="s">
        <v>245</v>
      </c>
      <c r="D311" s="286" t="s">
        <v>16</v>
      </c>
      <c r="E311" s="299">
        <v>10</v>
      </c>
      <c r="F311" s="296">
        <v>11</v>
      </c>
      <c r="G311" s="283">
        <f>E311*F311</f>
        <v>110</v>
      </c>
      <c r="I311" s="16">
        <v>730402</v>
      </c>
      <c r="J311" s="55">
        <v>730402</v>
      </c>
      <c r="K311" s="56" t="s">
        <v>128</v>
      </c>
      <c r="L311" s="11"/>
    </row>
    <row r="312" spans="2:16" s="15" customFormat="1">
      <c r="B312" s="286"/>
      <c r="C312" s="354"/>
      <c r="D312" s="294"/>
      <c r="E312" s="295"/>
      <c r="F312" s="305"/>
      <c r="G312" s="382">
        <f>SUM(G310:G311)</f>
        <v>560</v>
      </c>
      <c r="L312" s="11"/>
    </row>
    <row r="313" spans="2:16" s="15" customFormat="1">
      <c r="B313" s="286" t="s">
        <v>367</v>
      </c>
      <c r="C313" s="355" t="s">
        <v>121</v>
      </c>
      <c r="D313" s="286"/>
      <c r="E313" s="299"/>
      <c r="F313" s="296"/>
      <c r="G313" s="356"/>
      <c r="L313" s="11"/>
    </row>
    <row r="314" spans="2:16" s="15" customFormat="1" ht="20.100000000000001" customHeight="1">
      <c r="B314" s="286" t="s">
        <v>368</v>
      </c>
      <c r="C314" s="298" t="s">
        <v>122</v>
      </c>
      <c r="D314" s="357" t="s">
        <v>17</v>
      </c>
      <c r="E314" s="358">
        <v>23</v>
      </c>
      <c r="F314" s="296">
        <v>480</v>
      </c>
      <c r="G314" s="359">
        <f>E314*F314</f>
        <v>11040</v>
      </c>
      <c r="I314" s="16">
        <v>730402</v>
      </c>
      <c r="J314" s="55">
        <v>730402</v>
      </c>
      <c r="K314" s="56" t="s">
        <v>128</v>
      </c>
      <c r="L314" s="11"/>
    </row>
    <row r="315" spans="2:16" s="15" customFormat="1" ht="20.100000000000001" customHeight="1">
      <c r="B315" s="286" t="s">
        <v>369</v>
      </c>
      <c r="C315" s="298" t="s">
        <v>123</v>
      </c>
      <c r="D315" s="357" t="s">
        <v>16</v>
      </c>
      <c r="E315" s="358">
        <v>30</v>
      </c>
      <c r="F315" s="360">
        <v>16</v>
      </c>
      <c r="G315" s="359">
        <f>E315*F315</f>
        <v>480</v>
      </c>
      <c r="I315" s="16">
        <v>730402</v>
      </c>
      <c r="J315" s="55">
        <v>730402</v>
      </c>
      <c r="K315" s="56" t="s">
        <v>128</v>
      </c>
      <c r="L315" s="11"/>
    </row>
    <row r="316" spans="2:16" s="15" customFormat="1" ht="20.100000000000001" customHeight="1">
      <c r="B316" s="286" t="s">
        <v>370</v>
      </c>
      <c r="C316" s="298" t="s">
        <v>412</v>
      </c>
      <c r="D316" s="286" t="s">
        <v>48</v>
      </c>
      <c r="E316" s="299">
        <v>1</v>
      </c>
      <c r="F316" s="296">
        <v>350</v>
      </c>
      <c r="G316" s="283">
        <f>E316*F316</f>
        <v>350</v>
      </c>
      <c r="I316" s="16">
        <v>730402</v>
      </c>
      <c r="J316" s="55">
        <v>730402</v>
      </c>
      <c r="K316" s="56" t="s">
        <v>128</v>
      </c>
      <c r="L316" s="11"/>
      <c r="N316" s="122"/>
    </row>
    <row r="317" spans="2:16" s="15" customFormat="1" ht="20.100000000000001" customHeight="1">
      <c r="B317" s="286" t="s">
        <v>371</v>
      </c>
      <c r="C317" s="298" t="s">
        <v>124</v>
      </c>
      <c r="D317" s="286" t="s">
        <v>48</v>
      </c>
      <c r="E317" s="299">
        <v>1</v>
      </c>
      <c r="F317" s="296">
        <v>400</v>
      </c>
      <c r="G317" s="283">
        <f>E317*F317</f>
        <v>400</v>
      </c>
      <c r="I317" s="16">
        <v>730402</v>
      </c>
      <c r="J317" s="55">
        <v>730402</v>
      </c>
      <c r="K317" s="56" t="s">
        <v>128</v>
      </c>
      <c r="L317" s="11"/>
    </row>
    <row r="318" spans="2:16" s="15" customFormat="1" ht="20.100000000000001" customHeight="1">
      <c r="B318" s="286" t="s">
        <v>372</v>
      </c>
      <c r="C318" s="298" t="s">
        <v>125</v>
      </c>
      <c r="D318" s="286" t="s">
        <v>48</v>
      </c>
      <c r="E318" s="299">
        <v>1</v>
      </c>
      <c r="F318" s="296">
        <v>250</v>
      </c>
      <c r="G318" s="283">
        <f>E318*F318</f>
        <v>250</v>
      </c>
      <c r="I318" s="16">
        <v>730402</v>
      </c>
      <c r="J318" s="55">
        <v>730402</v>
      </c>
      <c r="K318" s="56" t="s">
        <v>128</v>
      </c>
      <c r="L318" s="11"/>
    </row>
    <row r="319" spans="2:16">
      <c r="B319" s="361"/>
      <c r="C319" s="362"/>
      <c r="D319" s="363"/>
      <c r="E319" s="364"/>
      <c r="F319" s="365"/>
      <c r="G319" s="382">
        <f>SUM(G314:G318)</f>
        <v>12520</v>
      </c>
      <c r="P319" s="121"/>
    </row>
    <row r="320" spans="2:16">
      <c r="F320" s="370" t="s">
        <v>395</v>
      </c>
      <c r="G320" s="385">
        <f>+G17+G26+G29+G57+G67+G74+G80+G93+G101+G111+G116+G127+G136+G142+G145+G156+G172+G179+G186+G207+G213+G223+G230+G233+G241+G244+G252+G256+G259+G273+G278+G285+G293+G297+G302+G307+G312+G319</f>
        <v>226613.49460000003</v>
      </c>
      <c r="M320" s="118"/>
      <c r="N320" s="119"/>
    </row>
    <row r="321" spans="3:16">
      <c r="E321" s="371"/>
      <c r="F321" s="372" t="s">
        <v>394</v>
      </c>
      <c r="G321" s="386">
        <f>+G320*0.12</f>
        <v>27193.619352000002</v>
      </c>
      <c r="M321" s="119"/>
      <c r="N321" s="119"/>
      <c r="P321" s="121"/>
    </row>
    <row r="322" spans="3:16">
      <c r="C322" s="373"/>
      <c r="E322" s="371"/>
      <c r="F322" s="372" t="s">
        <v>396</v>
      </c>
      <c r="G322" s="385">
        <f>+G320+G321</f>
        <v>253807.11395200004</v>
      </c>
      <c r="H322" s="99"/>
      <c r="I322" s="99"/>
      <c r="M322" s="119"/>
      <c r="N322" s="119"/>
      <c r="O322" s="121"/>
    </row>
    <row r="323" spans="3:16">
      <c r="N323" s="119"/>
      <c r="P323" s="98"/>
    </row>
    <row r="324" spans="3:16">
      <c r="P324" s="98"/>
    </row>
    <row r="325" spans="3:16">
      <c r="M325" s="119"/>
      <c r="N325" s="119"/>
      <c r="O325" s="119"/>
    </row>
    <row r="326" spans="3:16">
      <c r="N326" s="119"/>
    </row>
    <row r="329" spans="3:16">
      <c r="G329" s="375"/>
    </row>
  </sheetData>
  <autoFilter ref="B9:L322"/>
  <mergeCells count="33">
    <mergeCell ref="C143:G143"/>
    <mergeCell ref="B6:G6"/>
    <mergeCell ref="C8:G8"/>
    <mergeCell ref="C81:G81"/>
    <mergeCell ref="C95:G95"/>
    <mergeCell ref="C103:G103"/>
    <mergeCell ref="C112:G112"/>
    <mergeCell ref="C113:G113"/>
    <mergeCell ref="C117:G117"/>
    <mergeCell ref="C128:G128"/>
    <mergeCell ref="C137:G137"/>
    <mergeCell ref="C138:G138"/>
    <mergeCell ref="C286:G286"/>
    <mergeCell ref="B145:F145"/>
    <mergeCell ref="C146:G146"/>
    <mergeCell ref="C147:G147"/>
    <mergeCell ref="C157:G157"/>
    <mergeCell ref="C173:G173"/>
    <mergeCell ref="C180:G180"/>
    <mergeCell ref="C187:G187"/>
    <mergeCell ref="C214:G214"/>
    <mergeCell ref="C224:G224"/>
    <mergeCell ref="C242:G242"/>
    <mergeCell ref="C245:G245"/>
    <mergeCell ref="B307:F307"/>
    <mergeCell ref="C308:G308"/>
    <mergeCell ref="C309:G309"/>
    <mergeCell ref="C287:G287"/>
    <mergeCell ref="C294:G294"/>
    <mergeCell ref="C298:G298"/>
    <mergeCell ref="B302:F302"/>
    <mergeCell ref="C303:G303"/>
    <mergeCell ref="C304:G304"/>
  </mergeCells>
  <printOptions horizontalCentered="1"/>
  <pageMargins left="0" right="0" top="0" bottom="0" header="0.31496062992125984" footer="0.31496062992125984"/>
  <pageSetup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2:AI407"/>
  <sheetViews>
    <sheetView topLeftCell="A224" workbookViewId="0">
      <selection activeCell="K235" sqref="K235"/>
    </sheetView>
  </sheetViews>
  <sheetFormatPr baseColWidth="10" defaultRowHeight="15"/>
  <cols>
    <col min="3" max="3" width="42.140625" customWidth="1"/>
  </cols>
  <sheetData>
    <row r="2" spans="3:35">
      <c r="C2" s="1190" t="s">
        <v>541</v>
      </c>
      <c r="D2" s="1190"/>
      <c r="E2" s="1190"/>
      <c r="F2" s="1190"/>
      <c r="G2" s="1190"/>
      <c r="J2" s="1191" t="s">
        <v>542</v>
      </c>
      <c r="K2" s="1191"/>
      <c r="L2" s="1191"/>
      <c r="M2" s="1191"/>
      <c r="N2" s="1191"/>
      <c r="Q2" s="1191" t="s">
        <v>543</v>
      </c>
      <c r="R2" s="1191"/>
      <c r="S2" s="1191"/>
      <c r="T2" s="1191"/>
      <c r="U2" s="1191"/>
      <c r="X2" s="1188" t="s">
        <v>544</v>
      </c>
      <c r="Y2" s="1188"/>
      <c r="Z2" s="1188"/>
      <c r="AA2" s="1188"/>
      <c r="AB2" s="1188"/>
      <c r="AE2" s="1188" t="s">
        <v>545</v>
      </c>
      <c r="AF2" s="1188"/>
      <c r="AG2" s="1188"/>
      <c r="AH2" s="1188"/>
      <c r="AI2" s="1188"/>
    </row>
    <row r="3" spans="3:35">
      <c r="C3" s="445">
        <v>1</v>
      </c>
      <c r="D3" s="445">
        <v>2</v>
      </c>
      <c r="E3" s="445">
        <v>3</v>
      </c>
      <c r="F3" s="445">
        <v>4</v>
      </c>
      <c r="G3" s="445">
        <v>5</v>
      </c>
      <c r="J3" s="440">
        <v>1</v>
      </c>
      <c r="K3" s="440">
        <v>2</v>
      </c>
      <c r="L3" s="440">
        <v>3</v>
      </c>
      <c r="M3" s="440">
        <v>4</v>
      </c>
      <c r="N3" s="440">
        <v>5</v>
      </c>
      <c r="Q3" s="440">
        <v>1</v>
      </c>
      <c r="R3" s="440">
        <v>2</v>
      </c>
      <c r="S3" s="440">
        <v>3</v>
      </c>
      <c r="T3" s="440">
        <v>4</v>
      </c>
      <c r="U3" s="440">
        <v>5</v>
      </c>
      <c r="X3" s="407">
        <v>1</v>
      </c>
      <c r="Y3" s="407">
        <v>2</v>
      </c>
      <c r="Z3" s="407">
        <v>3</v>
      </c>
      <c r="AA3" s="407">
        <v>4</v>
      </c>
      <c r="AB3" s="407">
        <v>5</v>
      </c>
      <c r="AE3" s="407">
        <v>1</v>
      </c>
      <c r="AF3" s="407">
        <v>2</v>
      </c>
      <c r="AG3" s="407">
        <v>3</v>
      </c>
      <c r="AH3" s="407">
        <v>4</v>
      </c>
      <c r="AI3" s="407">
        <v>5</v>
      </c>
    </row>
    <row r="4" spans="3:35" ht="26.25">
      <c r="C4" s="445" t="s">
        <v>546</v>
      </c>
      <c r="D4" s="445" t="s">
        <v>547</v>
      </c>
      <c r="E4" s="445" t="s">
        <v>9</v>
      </c>
      <c r="F4" s="445"/>
      <c r="G4" s="445" t="s">
        <v>548</v>
      </c>
      <c r="J4" s="440" t="s">
        <v>546</v>
      </c>
      <c r="K4" s="440" t="s">
        <v>547</v>
      </c>
      <c r="L4" s="440" t="s">
        <v>9</v>
      </c>
      <c r="M4" s="440"/>
      <c r="N4" s="440" t="s">
        <v>548</v>
      </c>
      <c r="Q4" s="440" t="s">
        <v>546</v>
      </c>
      <c r="R4" s="440" t="s">
        <v>547</v>
      </c>
      <c r="S4" s="440" t="s">
        <v>9</v>
      </c>
      <c r="T4" s="440"/>
      <c r="U4" s="440" t="s">
        <v>548</v>
      </c>
      <c r="X4" s="407" t="s">
        <v>546</v>
      </c>
      <c r="Y4" s="407" t="s">
        <v>547</v>
      </c>
      <c r="Z4" s="407" t="s">
        <v>9</v>
      </c>
      <c r="AA4" s="407"/>
      <c r="AB4" s="407" t="s">
        <v>548</v>
      </c>
      <c r="AE4" s="408" t="s">
        <v>546</v>
      </c>
      <c r="AF4" s="409" t="s">
        <v>547</v>
      </c>
      <c r="AG4" s="409" t="s">
        <v>9</v>
      </c>
      <c r="AH4" s="407"/>
      <c r="AI4" s="407" t="s">
        <v>548</v>
      </c>
    </row>
    <row r="5" spans="3:35" ht="89.25">
      <c r="C5" s="446">
        <v>1</v>
      </c>
      <c r="D5" s="447" t="s">
        <v>549</v>
      </c>
      <c r="E5" s="448" t="s">
        <v>16</v>
      </c>
      <c r="F5" s="449"/>
      <c r="G5" s="449">
        <v>12.01</v>
      </c>
      <c r="J5" s="441">
        <v>1</v>
      </c>
      <c r="K5" s="442" t="s">
        <v>550</v>
      </c>
      <c r="L5" s="443" t="s">
        <v>551</v>
      </c>
      <c r="M5" s="444"/>
      <c r="N5" s="444">
        <v>280</v>
      </c>
      <c r="Q5" s="441">
        <v>1</v>
      </c>
      <c r="R5" s="442" t="s">
        <v>552</v>
      </c>
      <c r="S5" s="443" t="s">
        <v>551</v>
      </c>
      <c r="T5" s="444"/>
      <c r="U5" s="444">
        <v>1162.6199999999999</v>
      </c>
      <c r="X5" s="410">
        <v>1</v>
      </c>
      <c r="Y5" s="411" t="s">
        <v>553</v>
      </c>
      <c r="Z5" s="413" t="s">
        <v>551</v>
      </c>
      <c r="AA5" s="412"/>
      <c r="AB5" s="412">
        <v>3.82</v>
      </c>
      <c r="AE5" s="414">
        <v>1</v>
      </c>
      <c r="AF5" s="415" t="s">
        <v>554</v>
      </c>
      <c r="AG5" s="416" t="s">
        <v>551</v>
      </c>
      <c r="AH5" s="412"/>
      <c r="AI5" s="417">
        <v>0.28000000000000003</v>
      </c>
    </row>
    <row r="6" spans="3:35" ht="63.75">
      <c r="C6" s="446">
        <f>C5+1</f>
        <v>2</v>
      </c>
      <c r="D6" s="447" t="s">
        <v>555</v>
      </c>
      <c r="E6" s="448" t="s">
        <v>16</v>
      </c>
      <c r="F6" s="449"/>
      <c r="G6" s="449">
        <v>17.45</v>
      </c>
      <c r="J6" s="441">
        <f>J5+1</f>
        <v>2</v>
      </c>
      <c r="K6" s="442" t="s">
        <v>556</v>
      </c>
      <c r="L6" s="443" t="s">
        <v>551</v>
      </c>
      <c r="M6" s="444"/>
      <c r="N6" s="444">
        <v>35</v>
      </c>
      <c r="Q6" s="441">
        <f>Q5+1</f>
        <v>2</v>
      </c>
      <c r="R6" s="442" t="s">
        <v>553</v>
      </c>
      <c r="S6" s="443" t="s">
        <v>551</v>
      </c>
      <c r="T6" s="444"/>
      <c r="U6" s="444">
        <v>3.82</v>
      </c>
      <c r="X6" s="418">
        <f>X5+1</f>
        <v>2</v>
      </c>
      <c r="Y6" s="419" t="s">
        <v>557</v>
      </c>
      <c r="Z6" s="413" t="s">
        <v>551</v>
      </c>
      <c r="AA6" s="420"/>
      <c r="AB6" s="420">
        <v>0.46</v>
      </c>
      <c r="AE6" s="421">
        <f>AE5+1</f>
        <v>2</v>
      </c>
      <c r="AF6" s="415" t="s">
        <v>558</v>
      </c>
      <c r="AG6" s="416" t="s">
        <v>559</v>
      </c>
      <c r="AH6" s="420"/>
      <c r="AI6" s="417">
        <v>15.74</v>
      </c>
    </row>
    <row r="7" spans="3:35" ht="31.5">
      <c r="C7" s="446">
        <f t="shared" ref="C7:C71" si="0">C6+1</f>
        <v>3</v>
      </c>
      <c r="D7" s="447" t="s">
        <v>560</v>
      </c>
      <c r="E7" s="448" t="s">
        <v>16</v>
      </c>
      <c r="F7" s="449"/>
      <c r="G7" s="449">
        <v>15.35</v>
      </c>
      <c r="J7" s="441">
        <f t="shared" ref="J7:J71" si="1">J6+1</f>
        <v>3</v>
      </c>
      <c r="K7" s="442" t="s">
        <v>561</v>
      </c>
      <c r="L7" s="443" t="s">
        <v>551</v>
      </c>
      <c r="M7" s="444"/>
      <c r="N7" s="444">
        <v>25</v>
      </c>
      <c r="Q7" s="441">
        <f t="shared" ref="Q7:Q71" si="2">Q6+1</f>
        <v>3</v>
      </c>
      <c r="R7" s="442" t="s">
        <v>562</v>
      </c>
      <c r="S7" s="443" t="s">
        <v>551</v>
      </c>
      <c r="T7" s="444"/>
      <c r="U7" s="444">
        <v>0.46</v>
      </c>
      <c r="X7" s="418">
        <f t="shared" ref="X7:X71" si="3">X6+1</f>
        <v>3</v>
      </c>
      <c r="Y7" s="419" t="s">
        <v>563</v>
      </c>
      <c r="Z7" s="413" t="s">
        <v>551</v>
      </c>
      <c r="AA7" s="420"/>
      <c r="AB7" s="420">
        <v>0.39</v>
      </c>
      <c r="AE7" s="421">
        <f t="shared" ref="AE7:AE71" si="4">AE6+1</f>
        <v>3</v>
      </c>
      <c r="AF7" s="415" t="s">
        <v>564</v>
      </c>
      <c r="AG7" s="416" t="s">
        <v>559</v>
      </c>
      <c r="AH7" s="420"/>
      <c r="AI7" s="417">
        <v>26.74</v>
      </c>
    </row>
    <row r="8" spans="3:35" ht="89.25">
      <c r="C8" s="446" t="s">
        <v>565</v>
      </c>
      <c r="D8" s="447" t="s">
        <v>566</v>
      </c>
      <c r="E8" s="448" t="s">
        <v>25</v>
      </c>
      <c r="F8" s="449"/>
      <c r="G8" s="449">
        <v>0.5</v>
      </c>
      <c r="J8" s="441">
        <f t="shared" si="1"/>
        <v>4</v>
      </c>
      <c r="K8" s="442" t="s">
        <v>567</v>
      </c>
      <c r="L8" s="443" t="s">
        <v>551</v>
      </c>
      <c r="M8" s="444"/>
      <c r="N8" s="444">
        <v>350</v>
      </c>
      <c r="Q8" s="441">
        <f t="shared" si="2"/>
        <v>4</v>
      </c>
      <c r="R8" s="442" t="s">
        <v>563</v>
      </c>
      <c r="S8" s="443" t="s">
        <v>551</v>
      </c>
      <c r="T8" s="444"/>
      <c r="U8" s="444">
        <v>0.39</v>
      </c>
      <c r="X8" s="418">
        <f t="shared" si="3"/>
        <v>4</v>
      </c>
      <c r="Y8" s="419" t="s">
        <v>568</v>
      </c>
      <c r="Z8" s="413" t="s">
        <v>551</v>
      </c>
      <c r="AA8" s="420"/>
      <c r="AB8" s="420">
        <v>4.97</v>
      </c>
      <c r="AE8" s="421">
        <f t="shared" si="4"/>
        <v>4</v>
      </c>
      <c r="AF8" s="415" t="s">
        <v>569</v>
      </c>
      <c r="AG8" s="416" t="s">
        <v>559</v>
      </c>
      <c r="AH8" s="420"/>
      <c r="AI8" s="417">
        <v>2.9</v>
      </c>
    </row>
    <row r="9" spans="3:35" ht="102">
      <c r="C9" s="446">
        <f>C7+1</f>
        <v>4</v>
      </c>
      <c r="D9" s="447" t="s">
        <v>570</v>
      </c>
      <c r="E9" s="448" t="s">
        <v>25</v>
      </c>
      <c r="F9" s="449"/>
      <c r="G9" s="694">
        <v>22</v>
      </c>
      <c r="J9" s="441">
        <f t="shared" si="1"/>
        <v>5</v>
      </c>
      <c r="K9" s="442" t="s">
        <v>571</v>
      </c>
      <c r="L9" s="443" t="s">
        <v>551</v>
      </c>
      <c r="M9" s="444"/>
      <c r="N9" s="444">
        <v>456</v>
      </c>
      <c r="Q9" s="441">
        <f t="shared" si="2"/>
        <v>5</v>
      </c>
      <c r="R9" s="442" t="s">
        <v>572</v>
      </c>
      <c r="S9" s="443" t="s">
        <v>551</v>
      </c>
      <c r="T9" s="444"/>
      <c r="U9" s="444">
        <v>5.47</v>
      </c>
      <c r="X9" s="418">
        <f t="shared" si="3"/>
        <v>5</v>
      </c>
      <c r="Y9" s="419" t="s">
        <v>573</v>
      </c>
      <c r="Z9" s="413" t="s">
        <v>551</v>
      </c>
      <c r="AA9" s="420"/>
      <c r="AB9" s="420">
        <v>0.68</v>
      </c>
      <c r="AE9" s="421">
        <f t="shared" si="4"/>
        <v>5</v>
      </c>
      <c r="AF9" s="422" t="s">
        <v>574</v>
      </c>
      <c r="AG9" s="423" t="s">
        <v>559</v>
      </c>
      <c r="AH9" s="420"/>
      <c r="AI9" s="424">
        <v>4.9000000000000004</v>
      </c>
    </row>
    <row r="10" spans="3:35" ht="89.25">
      <c r="C10" s="446">
        <f t="shared" si="0"/>
        <v>5</v>
      </c>
      <c r="D10" s="447" t="s">
        <v>575</v>
      </c>
      <c r="E10" s="448" t="s">
        <v>25</v>
      </c>
      <c r="F10" s="449"/>
      <c r="G10" s="694">
        <v>22</v>
      </c>
      <c r="J10" s="441">
        <f t="shared" si="1"/>
        <v>6</v>
      </c>
      <c r="K10" s="442" t="s">
        <v>576</v>
      </c>
      <c r="L10" s="443" t="s">
        <v>551</v>
      </c>
      <c r="M10" s="444"/>
      <c r="N10" s="444">
        <v>560</v>
      </c>
      <c r="Q10" s="441">
        <f t="shared" si="2"/>
        <v>6</v>
      </c>
      <c r="R10" s="442" t="s">
        <v>577</v>
      </c>
      <c r="S10" s="443" t="s">
        <v>551</v>
      </c>
      <c r="T10" s="444"/>
      <c r="U10" s="444">
        <v>0.99</v>
      </c>
      <c r="X10" s="418">
        <f t="shared" si="3"/>
        <v>6</v>
      </c>
      <c r="Y10" s="419" t="s">
        <v>578</v>
      </c>
      <c r="Z10" s="413" t="s">
        <v>551</v>
      </c>
      <c r="AA10" s="420"/>
      <c r="AB10" s="420">
        <v>0.3</v>
      </c>
      <c r="AE10" s="421">
        <f t="shared" si="4"/>
        <v>6</v>
      </c>
      <c r="AF10" s="415" t="s">
        <v>579</v>
      </c>
      <c r="AG10" s="416" t="s">
        <v>559</v>
      </c>
      <c r="AH10" s="420"/>
      <c r="AI10" s="417">
        <v>9.85</v>
      </c>
    </row>
    <row r="11" spans="3:35" ht="89.25">
      <c r="C11" s="446">
        <f t="shared" si="0"/>
        <v>6</v>
      </c>
      <c r="D11" s="447" t="s">
        <v>580</v>
      </c>
      <c r="E11" s="448" t="s">
        <v>25</v>
      </c>
      <c r="F11" s="449"/>
      <c r="G11" s="694">
        <v>22</v>
      </c>
      <c r="J11" s="441">
        <f t="shared" si="1"/>
        <v>7</v>
      </c>
      <c r="K11" s="442" t="s">
        <v>581</v>
      </c>
      <c r="L11" s="443" t="s">
        <v>551</v>
      </c>
      <c r="M11" s="444"/>
      <c r="N11" s="444">
        <v>996</v>
      </c>
      <c r="Q11" s="441">
        <f t="shared" si="2"/>
        <v>7</v>
      </c>
      <c r="R11" s="442" t="s">
        <v>582</v>
      </c>
      <c r="S11" s="443" t="s">
        <v>583</v>
      </c>
      <c r="T11" s="444"/>
      <c r="U11" s="444">
        <f>1.5*1.12*1.2/18</f>
        <v>0.112</v>
      </c>
      <c r="X11" s="418">
        <f t="shared" si="3"/>
        <v>7</v>
      </c>
      <c r="Y11" s="419" t="s">
        <v>584</v>
      </c>
      <c r="Z11" s="413" t="s">
        <v>551</v>
      </c>
      <c r="AA11" s="420"/>
      <c r="AB11" s="420">
        <v>0.25</v>
      </c>
      <c r="AE11" s="421">
        <f t="shared" si="4"/>
        <v>7</v>
      </c>
      <c r="AF11" s="422" t="s">
        <v>585</v>
      </c>
      <c r="AG11" s="423" t="s">
        <v>559</v>
      </c>
      <c r="AH11" s="420"/>
      <c r="AI11" s="424">
        <v>9.93</v>
      </c>
    </row>
    <row r="12" spans="3:35" ht="89.25">
      <c r="C12" s="446">
        <f t="shared" si="0"/>
        <v>7</v>
      </c>
      <c r="D12" s="447" t="s">
        <v>586</v>
      </c>
      <c r="E12" s="448" t="s">
        <v>25</v>
      </c>
      <c r="F12" s="449"/>
      <c r="G12" s="449">
        <v>16.899999999999999</v>
      </c>
      <c r="J12" s="441">
        <f t="shared" si="1"/>
        <v>8</v>
      </c>
      <c r="K12" s="442" t="s">
        <v>587</v>
      </c>
      <c r="L12" s="443" t="s">
        <v>551</v>
      </c>
      <c r="M12" s="444"/>
      <c r="N12" s="444">
        <v>1746</v>
      </c>
      <c r="Q12" s="441">
        <f t="shared" si="2"/>
        <v>8</v>
      </c>
      <c r="R12" s="442" t="s">
        <v>588</v>
      </c>
      <c r="S12" s="443" t="s">
        <v>551</v>
      </c>
      <c r="T12" s="444"/>
      <c r="U12" s="444">
        <v>0.8</v>
      </c>
      <c r="X12" s="418">
        <f t="shared" si="3"/>
        <v>8</v>
      </c>
      <c r="Y12" s="419" t="s">
        <v>589</v>
      </c>
      <c r="Z12" s="413" t="s">
        <v>583</v>
      </c>
      <c r="AA12" s="420"/>
      <c r="AB12" s="420">
        <f>29.1*1.12*1.2/100</f>
        <v>0.39110400000000006</v>
      </c>
      <c r="AE12" s="421">
        <f t="shared" si="4"/>
        <v>8</v>
      </c>
      <c r="AF12" s="415" t="s">
        <v>590</v>
      </c>
      <c r="AG12" s="416" t="s">
        <v>559</v>
      </c>
      <c r="AH12" s="420"/>
      <c r="AI12" s="417">
        <v>9.16</v>
      </c>
    </row>
    <row r="13" spans="3:35" ht="89.25">
      <c r="C13" s="446">
        <f t="shared" si="0"/>
        <v>8</v>
      </c>
      <c r="D13" s="447" t="s">
        <v>591</v>
      </c>
      <c r="E13" s="448" t="s">
        <v>16</v>
      </c>
      <c r="F13" s="449"/>
      <c r="G13" s="449">
        <v>50</v>
      </c>
      <c r="J13" s="441">
        <f t="shared" si="1"/>
        <v>9</v>
      </c>
      <c r="K13" s="442" t="s">
        <v>592</v>
      </c>
      <c r="L13" s="443" t="s">
        <v>551</v>
      </c>
      <c r="M13" s="444"/>
      <c r="N13" s="444">
        <v>1998</v>
      </c>
      <c r="Q13" s="441">
        <f t="shared" si="2"/>
        <v>9</v>
      </c>
      <c r="R13" s="442" t="s">
        <v>593</v>
      </c>
      <c r="S13" s="443" t="s">
        <v>551</v>
      </c>
      <c r="T13" s="444"/>
      <c r="U13" s="444">
        <v>2.5</v>
      </c>
      <c r="X13" s="418">
        <f t="shared" si="3"/>
        <v>9</v>
      </c>
      <c r="Y13" s="419" t="s">
        <v>594</v>
      </c>
      <c r="Z13" s="413" t="s">
        <v>583</v>
      </c>
      <c r="AA13" s="420"/>
      <c r="AB13" s="420">
        <v>1.9</v>
      </c>
      <c r="AE13" s="421">
        <f t="shared" si="4"/>
        <v>9</v>
      </c>
      <c r="AF13" s="415" t="s">
        <v>595</v>
      </c>
      <c r="AG13" s="416" t="s">
        <v>596</v>
      </c>
      <c r="AH13" s="420"/>
      <c r="AI13" s="425">
        <v>1.19</v>
      </c>
    </row>
    <row r="14" spans="3:35" ht="89.25">
      <c r="C14" s="446">
        <f t="shared" si="0"/>
        <v>9</v>
      </c>
      <c r="D14" s="447" t="s">
        <v>597</v>
      </c>
      <c r="E14" s="448" t="s">
        <v>598</v>
      </c>
      <c r="F14" s="449"/>
      <c r="G14" s="694">
        <v>8.3000000000000007</v>
      </c>
      <c r="J14" s="441">
        <f t="shared" si="1"/>
        <v>10</v>
      </c>
      <c r="K14" s="442" t="s">
        <v>599</v>
      </c>
      <c r="L14" s="443" t="s">
        <v>551</v>
      </c>
      <c r="M14" s="444"/>
      <c r="N14" s="444">
        <v>2752</v>
      </c>
      <c r="Q14" s="441">
        <f t="shared" si="2"/>
        <v>10</v>
      </c>
      <c r="R14" s="442" t="s">
        <v>600</v>
      </c>
      <c r="S14" s="443" t="s">
        <v>551</v>
      </c>
      <c r="T14" s="444"/>
      <c r="U14" s="444">
        <f>3.98*1.12*1.2</f>
        <v>5.3491200000000001</v>
      </c>
      <c r="X14" s="418">
        <f t="shared" si="3"/>
        <v>10</v>
      </c>
      <c r="Y14" s="419" t="s">
        <v>601</v>
      </c>
      <c r="Z14" s="413" t="s">
        <v>583</v>
      </c>
      <c r="AA14" s="420"/>
      <c r="AB14" s="420">
        <f>18*1.12*1.2/5</f>
        <v>4.8384000000000009</v>
      </c>
      <c r="AE14" s="421">
        <f t="shared" si="4"/>
        <v>10</v>
      </c>
      <c r="AF14" s="415" t="s">
        <v>602</v>
      </c>
      <c r="AG14" s="416" t="s">
        <v>247</v>
      </c>
      <c r="AH14" s="420"/>
      <c r="AI14" s="417">
        <v>2.75</v>
      </c>
    </row>
    <row r="15" spans="3:35" ht="89.25">
      <c r="C15" s="446">
        <f t="shared" si="0"/>
        <v>10</v>
      </c>
      <c r="D15" s="447" t="s">
        <v>603</v>
      </c>
      <c r="E15" s="448" t="s">
        <v>25</v>
      </c>
      <c r="F15" s="449"/>
      <c r="G15" s="449">
        <v>11.25</v>
      </c>
      <c r="J15" s="441">
        <f t="shared" si="1"/>
        <v>11</v>
      </c>
      <c r="K15" s="442" t="s">
        <v>604</v>
      </c>
      <c r="L15" s="443" t="s">
        <v>551</v>
      </c>
      <c r="M15" s="444"/>
      <c r="N15" s="444">
        <v>1</v>
      </c>
      <c r="Q15" s="441">
        <f t="shared" si="2"/>
        <v>11</v>
      </c>
      <c r="R15" s="442" t="s">
        <v>605</v>
      </c>
      <c r="S15" s="443" t="s">
        <v>551</v>
      </c>
      <c r="T15" s="444"/>
      <c r="U15" s="444">
        <f>10.65*1.12*1.2</f>
        <v>14.313600000000001</v>
      </c>
      <c r="X15" s="418">
        <f t="shared" si="3"/>
        <v>11</v>
      </c>
      <c r="Y15" s="419" t="s">
        <v>582</v>
      </c>
      <c r="Z15" s="413" t="s">
        <v>583</v>
      </c>
      <c r="AA15" s="420"/>
      <c r="AB15" s="420">
        <f>1.5*1.12*1.2/18</f>
        <v>0.112</v>
      </c>
      <c r="AE15" s="421">
        <f t="shared" si="4"/>
        <v>11</v>
      </c>
      <c r="AF15" s="415" t="s">
        <v>606</v>
      </c>
      <c r="AG15" s="416" t="s">
        <v>559</v>
      </c>
      <c r="AH15" s="420"/>
      <c r="AI15" s="417">
        <v>1.46</v>
      </c>
    </row>
    <row r="16" spans="3:35" ht="89.25">
      <c r="C16" s="446">
        <f t="shared" si="0"/>
        <v>11</v>
      </c>
      <c r="D16" s="447" t="s">
        <v>607</v>
      </c>
      <c r="E16" s="448" t="s">
        <v>9</v>
      </c>
      <c r="F16" s="449"/>
      <c r="G16" s="449">
        <v>29000</v>
      </c>
      <c r="J16" s="441">
        <f t="shared" si="1"/>
        <v>12</v>
      </c>
      <c r="K16" s="442" t="s">
        <v>608</v>
      </c>
      <c r="L16" s="443" t="s">
        <v>551</v>
      </c>
      <c r="M16" s="444"/>
      <c r="N16" s="444">
        <v>8692</v>
      </c>
      <c r="Q16" s="441">
        <f t="shared" si="2"/>
        <v>12</v>
      </c>
      <c r="R16" s="442" t="s">
        <v>609</v>
      </c>
      <c r="S16" s="443" t="s">
        <v>551</v>
      </c>
      <c r="T16" s="444"/>
      <c r="U16" s="444">
        <f>(0.15+0.15+0.6+0.26+0.6)*1.12*1.2</f>
        <v>2.3654399999999995</v>
      </c>
      <c r="X16" s="418">
        <f t="shared" si="3"/>
        <v>12</v>
      </c>
      <c r="Y16" s="419" t="s">
        <v>610</v>
      </c>
      <c r="Z16" s="413" t="s">
        <v>551</v>
      </c>
      <c r="AA16" s="420"/>
      <c r="AB16" s="420">
        <f>48*1.12*1.2</f>
        <v>64.512</v>
      </c>
      <c r="AE16" s="421">
        <f t="shared" si="4"/>
        <v>12</v>
      </c>
      <c r="AF16" s="415" t="s">
        <v>611</v>
      </c>
      <c r="AG16" s="416" t="s">
        <v>559</v>
      </c>
      <c r="AH16" s="420"/>
      <c r="AI16" s="417">
        <v>2.19</v>
      </c>
    </row>
    <row r="17" spans="3:35" ht="89.25">
      <c r="C17" s="446">
        <f t="shared" si="0"/>
        <v>12</v>
      </c>
      <c r="D17" s="447" t="s">
        <v>612</v>
      </c>
      <c r="E17" s="448" t="s">
        <v>16</v>
      </c>
      <c r="F17" s="449"/>
      <c r="G17" s="449">
        <v>15</v>
      </c>
      <c r="J17" s="441">
        <f t="shared" si="1"/>
        <v>13</v>
      </c>
      <c r="K17" s="442" t="s">
        <v>613</v>
      </c>
      <c r="L17" s="443" t="s">
        <v>551</v>
      </c>
      <c r="M17" s="444"/>
      <c r="N17" s="444">
        <v>2.6</v>
      </c>
      <c r="Q17" s="441">
        <f t="shared" si="2"/>
        <v>13</v>
      </c>
      <c r="R17" s="442" t="s">
        <v>614</v>
      </c>
      <c r="S17" s="443" t="s">
        <v>551</v>
      </c>
      <c r="T17" s="444"/>
      <c r="U17" s="444">
        <f>21.13*1.12*1.2</f>
        <v>28.398720000000001</v>
      </c>
      <c r="X17" s="418">
        <f t="shared" si="3"/>
        <v>13</v>
      </c>
      <c r="Y17" s="419" t="s">
        <v>615</v>
      </c>
      <c r="Z17" s="413" t="s">
        <v>551</v>
      </c>
      <c r="AA17" s="420"/>
      <c r="AB17" s="420">
        <f>29*1.12*1.2</f>
        <v>38.976000000000006</v>
      </c>
      <c r="AE17" s="421">
        <f t="shared" si="4"/>
        <v>13</v>
      </c>
      <c r="AF17" s="415" t="s">
        <v>616</v>
      </c>
      <c r="AG17" s="416" t="s">
        <v>559</v>
      </c>
      <c r="AH17" s="420"/>
      <c r="AI17" s="417">
        <v>0.06</v>
      </c>
    </row>
    <row r="18" spans="3:35" ht="89.25">
      <c r="C18" s="446">
        <f t="shared" si="0"/>
        <v>13</v>
      </c>
      <c r="D18" s="447" t="s">
        <v>617</v>
      </c>
      <c r="E18" s="448" t="s">
        <v>16</v>
      </c>
      <c r="F18" s="449"/>
      <c r="G18" s="449">
        <v>18</v>
      </c>
      <c r="J18" s="441">
        <f t="shared" si="1"/>
        <v>14</v>
      </c>
      <c r="K18" s="442" t="s">
        <v>618</v>
      </c>
      <c r="L18" s="443" t="s">
        <v>551</v>
      </c>
      <c r="M18" s="444"/>
      <c r="N18" s="444">
        <v>3.62</v>
      </c>
      <c r="Q18" s="441">
        <f t="shared" si="2"/>
        <v>14</v>
      </c>
      <c r="R18" s="442" t="s">
        <v>619</v>
      </c>
      <c r="S18" s="443" t="s">
        <v>551</v>
      </c>
      <c r="T18" s="444"/>
      <c r="U18" s="444">
        <f>25.1*1.12*1.2</f>
        <v>33.734400000000008</v>
      </c>
      <c r="X18" s="418">
        <f t="shared" si="3"/>
        <v>14</v>
      </c>
      <c r="Y18" s="419" t="s">
        <v>620</v>
      </c>
      <c r="Z18" s="413" t="s">
        <v>551</v>
      </c>
      <c r="AA18" s="420"/>
      <c r="AB18" s="420">
        <f>8.5*1.12*1.2</f>
        <v>11.424000000000001</v>
      </c>
      <c r="AE18" s="421">
        <f t="shared" si="4"/>
        <v>14</v>
      </c>
      <c r="AF18" s="415" t="s">
        <v>621</v>
      </c>
      <c r="AG18" s="416" t="s">
        <v>596</v>
      </c>
      <c r="AH18" s="420"/>
      <c r="AI18" s="417">
        <v>15.05</v>
      </c>
    </row>
    <row r="19" spans="3:35" ht="51">
      <c r="C19" s="446" t="s">
        <v>622</v>
      </c>
      <c r="D19" s="447" t="s">
        <v>623</v>
      </c>
      <c r="E19" s="448" t="s">
        <v>25</v>
      </c>
      <c r="F19" s="449"/>
      <c r="G19" s="449">
        <v>18.27</v>
      </c>
      <c r="J19" s="441">
        <f t="shared" si="1"/>
        <v>15</v>
      </c>
      <c r="K19" s="442" t="s">
        <v>624</v>
      </c>
      <c r="L19" s="443" t="s">
        <v>551</v>
      </c>
      <c r="M19" s="444"/>
      <c r="N19" s="444">
        <v>1</v>
      </c>
      <c r="Q19" s="441">
        <f t="shared" si="2"/>
        <v>15</v>
      </c>
      <c r="R19" s="442" t="s">
        <v>625</v>
      </c>
      <c r="S19" s="443" t="s">
        <v>551</v>
      </c>
      <c r="T19" s="444"/>
      <c r="U19" s="444">
        <f>28.96*1.12*1.2</f>
        <v>38.922240000000002</v>
      </c>
      <c r="X19" s="418">
        <f t="shared" si="3"/>
        <v>15</v>
      </c>
      <c r="Y19" s="419" t="s">
        <v>588</v>
      </c>
      <c r="Z19" s="413" t="s">
        <v>551</v>
      </c>
      <c r="AA19" s="420"/>
      <c r="AB19" s="420">
        <v>0.8</v>
      </c>
      <c r="AE19" s="421">
        <f t="shared" si="4"/>
        <v>15</v>
      </c>
      <c r="AF19" s="415" t="s">
        <v>626</v>
      </c>
      <c r="AG19" s="416" t="s">
        <v>596</v>
      </c>
      <c r="AH19" s="420"/>
      <c r="AI19" s="417">
        <v>15.95</v>
      </c>
    </row>
    <row r="20" spans="3:35" ht="38.25">
      <c r="C20" s="446">
        <f>C18+1</f>
        <v>14</v>
      </c>
      <c r="D20" s="447" t="s">
        <v>627</v>
      </c>
      <c r="E20" s="448" t="s">
        <v>25</v>
      </c>
      <c r="F20" s="449"/>
      <c r="G20" s="694">
        <v>24.11</v>
      </c>
      <c r="J20" s="441">
        <f t="shared" si="1"/>
        <v>16</v>
      </c>
      <c r="K20" s="442" t="s">
        <v>624</v>
      </c>
      <c r="L20" s="443" t="s">
        <v>551</v>
      </c>
      <c r="M20" s="444"/>
      <c r="N20" s="444">
        <v>1</v>
      </c>
      <c r="Q20" s="441">
        <f t="shared" si="2"/>
        <v>16</v>
      </c>
      <c r="R20" s="442" t="s">
        <v>628</v>
      </c>
      <c r="S20" s="443" t="s">
        <v>583</v>
      </c>
      <c r="T20" s="444"/>
      <c r="U20" s="444">
        <v>1.45</v>
      </c>
      <c r="X20" s="418">
        <f t="shared" si="3"/>
        <v>16</v>
      </c>
      <c r="Y20" s="419" t="s">
        <v>629</v>
      </c>
      <c r="Z20" s="413" t="s">
        <v>583</v>
      </c>
      <c r="AA20" s="420"/>
      <c r="AB20" s="420">
        <f>36.8*1.12*1.2/100</f>
        <v>0.49459200000000003</v>
      </c>
      <c r="AE20" s="421">
        <f t="shared" si="4"/>
        <v>16</v>
      </c>
      <c r="AF20" s="415" t="s">
        <v>630</v>
      </c>
      <c r="AG20" s="416" t="s">
        <v>559</v>
      </c>
      <c r="AH20" s="420"/>
      <c r="AI20" s="417">
        <v>15.5</v>
      </c>
    </row>
    <row r="21" spans="3:35" ht="63.75">
      <c r="C21" s="446">
        <f t="shared" si="0"/>
        <v>15</v>
      </c>
      <c r="D21" s="447" t="s">
        <v>631</v>
      </c>
      <c r="E21" s="448" t="s">
        <v>25</v>
      </c>
      <c r="F21" s="449"/>
      <c r="G21" s="449">
        <v>25</v>
      </c>
      <c r="J21" s="441">
        <f t="shared" si="1"/>
        <v>17</v>
      </c>
      <c r="K21" s="442" t="s">
        <v>624</v>
      </c>
      <c r="L21" s="443" t="s">
        <v>551</v>
      </c>
      <c r="M21" s="444"/>
      <c r="N21" s="444">
        <v>1</v>
      </c>
      <c r="Q21" s="441">
        <f t="shared" si="2"/>
        <v>17</v>
      </c>
      <c r="R21" s="442" t="s">
        <v>632</v>
      </c>
      <c r="S21" s="443" t="s">
        <v>551</v>
      </c>
      <c r="T21" s="444"/>
      <c r="U21" s="444">
        <v>7.99</v>
      </c>
      <c r="X21" s="418">
        <f t="shared" si="3"/>
        <v>17</v>
      </c>
      <c r="Y21" s="419" t="s">
        <v>633</v>
      </c>
      <c r="Z21" s="413" t="s">
        <v>551</v>
      </c>
      <c r="AA21" s="420"/>
      <c r="AB21" s="420">
        <v>3.8</v>
      </c>
      <c r="AE21" s="421">
        <f t="shared" si="4"/>
        <v>17</v>
      </c>
      <c r="AF21" s="422" t="s">
        <v>634</v>
      </c>
      <c r="AG21" s="423" t="s">
        <v>559</v>
      </c>
      <c r="AH21" s="420"/>
      <c r="AI21" s="426">
        <v>550</v>
      </c>
    </row>
    <row r="22" spans="3:35" ht="76.5">
      <c r="C22" s="446">
        <f t="shared" si="0"/>
        <v>16</v>
      </c>
      <c r="D22" s="447" t="s">
        <v>635</v>
      </c>
      <c r="E22" s="448" t="s">
        <v>25</v>
      </c>
      <c r="F22" s="449"/>
      <c r="G22" s="449">
        <v>15.5</v>
      </c>
      <c r="J22" s="441">
        <f t="shared" si="1"/>
        <v>18</v>
      </c>
      <c r="K22" s="442" t="s">
        <v>636</v>
      </c>
      <c r="L22" s="443" t="s">
        <v>551</v>
      </c>
      <c r="M22" s="444"/>
      <c r="N22" s="444">
        <v>7894</v>
      </c>
      <c r="Q22" s="441">
        <f t="shared" si="2"/>
        <v>18</v>
      </c>
      <c r="R22" s="442" t="s">
        <v>637</v>
      </c>
      <c r="S22" s="443" t="s">
        <v>551</v>
      </c>
      <c r="T22" s="444"/>
      <c r="U22" s="444">
        <v>1.99</v>
      </c>
      <c r="X22" s="418">
        <f t="shared" si="3"/>
        <v>18</v>
      </c>
      <c r="Y22" s="419" t="s">
        <v>638</v>
      </c>
      <c r="Z22" s="413" t="s">
        <v>551</v>
      </c>
      <c r="AA22" s="420"/>
      <c r="AB22" s="420">
        <v>4.0999999999999996</v>
      </c>
      <c r="AE22" s="421">
        <f t="shared" si="4"/>
        <v>18</v>
      </c>
      <c r="AF22" s="422" t="s">
        <v>639</v>
      </c>
      <c r="AG22" s="423" t="s">
        <v>559</v>
      </c>
      <c r="AH22" s="420"/>
      <c r="AI22" s="424">
        <v>130</v>
      </c>
    </row>
    <row r="23" spans="3:35" ht="42">
      <c r="C23" s="446">
        <f t="shared" si="0"/>
        <v>17</v>
      </c>
      <c r="D23" s="447" t="s">
        <v>640</v>
      </c>
      <c r="E23" s="448" t="s">
        <v>247</v>
      </c>
      <c r="F23" s="449"/>
      <c r="G23" s="449">
        <v>1.59</v>
      </c>
      <c r="J23" s="441">
        <f t="shared" si="1"/>
        <v>19</v>
      </c>
      <c r="K23" s="442" t="s">
        <v>641</v>
      </c>
      <c r="L23" s="443" t="s">
        <v>551</v>
      </c>
      <c r="M23" s="444"/>
      <c r="N23" s="444">
        <v>200</v>
      </c>
      <c r="Q23" s="441">
        <f t="shared" si="2"/>
        <v>19</v>
      </c>
      <c r="R23" s="442" t="s">
        <v>642</v>
      </c>
      <c r="S23" s="443" t="s">
        <v>551</v>
      </c>
      <c r="T23" s="444"/>
      <c r="U23" s="444">
        <v>1.99</v>
      </c>
      <c r="X23" s="418">
        <f t="shared" si="3"/>
        <v>19</v>
      </c>
      <c r="Y23" s="419" t="s">
        <v>643</v>
      </c>
      <c r="Z23" s="413" t="s">
        <v>583</v>
      </c>
      <c r="AA23" s="420"/>
      <c r="AB23" s="420">
        <f>45*1.12*1.2/100</f>
        <v>0.6048</v>
      </c>
      <c r="AE23" s="421" t="s">
        <v>644</v>
      </c>
      <c r="AF23" s="422" t="s">
        <v>645</v>
      </c>
      <c r="AG23" s="423" t="s">
        <v>17</v>
      </c>
      <c r="AH23" s="420"/>
      <c r="AI23" s="424">
        <f>399+74.04</f>
        <v>473.04</v>
      </c>
    </row>
    <row r="24" spans="3:35" ht="89.25">
      <c r="C24" s="446">
        <f t="shared" si="0"/>
        <v>18</v>
      </c>
      <c r="D24" s="447" t="s">
        <v>646</v>
      </c>
      <c r="E24" s="448" t="s">
        <v>9</v>
      </c>
      <c r="F24" s="449"/>
      <c r="G24" s="449">
        <v>30.76</v>
      </c>
      <c r="J24" s="441">
        <f t="shared" si="1"/>
        <v>20</v>
      </c>
      <c r="K24" s="442" t="s">
        <v>647</v>
      </c>
      <c r="L24" s="443" t="s">
        <v>551</v>
      </c>
      <c r="M24" s="444"/>
      <c r="N24" s="444">
        <v>10350</v>
      </c>
      <c r="Q24" s="441">
        <f t="shared" si="2"/>
        <v>20</v>
      </c>
      <c r="R24" s="442" t="s">
        <v>648</v>
      </c>
      <c r="S24" s="443" t="s">
        <v>551</v>
      </c>
      <c r="T24" s="444"/>
      <c r="U24" s="444">
        <v>12.89</v>
      </c>
      <c r="X24" s="418">
        <f t="shared" si="3"/>
        <v>20</v>
      </c>
      <c r="Y24" s="419" t="s">
        <v>649</v>
      </c>
      <c r="Z24" s="413" t="s">
        <v>583</v>
      </c>
      <c r="AA24" s="420"/>
      <c r="AB24" s="420">
        <f>99*1.12*1.2/100</f>
        <v>1.3305600000000002</v>
      </c>
      <c r="AE24" s="421" t="s">
        <v>650</v>
      </c>
      <c r="AF24" s="422" t="s">
        <v>651</v>
      </c>
      <c r="AG24" s="423" t="s">
        <v>25</v>
      </c>
      <c r="AH24" s="420"/>
      <c r="AI24" s="424">
        <v>7.5</v>
      </c>
    </row>
    <row r="25" spans="3:35" ht="89.25">
      <c r="C25" s="446">
        <f t="shared" si="0"/>
        <v>19</v>
      </c>
      <c r="D25" s="447" t="s">
        <v>652</v>
      </c>
      <c r="E25" s="448" t="s">
        <v>9</v>
      </c>
      <c r="F25" s="449"/>
      <c r="G25" s="449">
        <v>24.27</v>
      </c>
      <c r="J25" s="441">
        <f t="shared" si="1"/>
        <v>21</v>
      </c>
      <c r="K25" s="442" t="s">
        <v>653</v>
      </c>
      <c r="L25" s="443" t="s">
        <v>551</v>
      </c>
      <c r="M25" s="444"/>
      <c r="N25" s="444">
        <v>352</v>
      </c>
      <c r="Q25" s="441">
        <f t="shared" si="2"/>
        <v>21</v>
      </c>
      <c r="R25" s="442" t="s">
        <v>654</v>
      </c>
      <c r="S25" s="443" t="s">
        <v>551</v>
      </c>
      <c r="T25" s="444"/>
      <c r="U25" s="444">
        <v>14.85</v>
      </c>
      <c r="X25" s="418">
        <f t="shared" si="3"/>
        <v>21</v>
      </c>
      <c r="Y25" s="419" t="s">
        <v>655</v>
      </c>
      <c r="Z25" s="413" t="s">
        <v>551</v>
      </c>
      <c r="AA25" s="420"/>
      <c r="AB25" s="420">
        <v>9.9</v>
      </c>
      <c r="AE25" s="421">
        <f>AE22+1</f>
        <v>19</v>
      </c>
      <c r="AF25" s="415" t="s">
        <v>656</v>
      </c>
      <c r="AG25" s="416" t="s">
        <v>598</v>
      </c>
      <c r="AH25" s="420"/>
      <c r="AI25" s="417">
        <v>8.0299999999999994</v>
      </c>
    </row>
    <row r="26" spans="3:35" ht="89.25">
      <c r="C26" s="446">
        <f t="shared" si="0"/>
        <v>20</v>
      </c>
      <c r="D26" s="447" t="s">
        <v>657</v>
      </c>
      <c r="E26" s="448" t="s">
        <v>9</v>
      </c>
      <c r="F26" s="449"/>
      <c r="G26" s="449">
        <v>10.6</v>
      </c>
      <c r="J26" s="441">
        <f t="shared" si="1"/>
        <v>22</v>
      </c>
      <c r="K26" s="442" t="s">
        <v>658</v>
      </c>
      <c r="L26" s="443" t="s">
        <v>551</v>
      </c>
      <c r="M26" s="444"/>
      <c r="N26" s="444">
        <v>425</v>
      </c>
      <c r="Q26" s="441">
        <f t="shared" si="2"/>
        <v>22</v>
      </c>
      <c r="R26" s="442" t="s">
        <v>659</v>
      </c>
      <c r="S26" s="443" t="s">
        <v>551</v>
      </c>
      <c r="T26" s="444"/>
      <c r="U26" s="444">
        <v>6.18</v>
      </c>
      <c r="X26" s="418">
        <f t="shared" si="3"/>
        <v>22</v>
      </c>
      <c r="Y26" s="419" t="s">
        <v>660</v>
      </c>
      <c r="Z26" s="413" t="s">
        <v>551</v>
      </c>
      <c r="AA26" s="420"/>
      <c r="AB26" s="420">
        <v>1.9</v>
      </c>
      <c r="AE26" s="421" t="s">
        <v>661</v>
      </c>
      <c r="AF26" s="415" t="s">
        <v>662</v>
      </c>
      <c r="AG26" s="416" t="s">
        <v>663</v>
      </c>
      <c r="AH26" s="420"/>
      <c r="AI26" s="417">
        <v>5.45</v>
      </c>
    </row>
    <row r="27" spans="3:35" ht="89.25">
      <c r="C27" s="446">
        <f t="shared" si="0"/>
        <v>21</v>
      </c>
      <c r="D27" s="447" t="s">
        <v>664</v>
      </c>
      <c r="E27" s="448" t="s">
        <v>9</v>
      </c>
      <c r="F27" s="449"/>
      <c r="G27" s="449">
        <v>5.16</v>
      </c>
      <c r="J27" s="441">
        <f t="shared" si="1"/>
        <v>23</v>
      </c>
      <c r="K27" s="442" t="s">
        <v>665</v>
      </c>
      <c r="L27" s="443" t="s">
        <v>551</v>
      </c>
      <c r="M27" s="444"/>
      <c r="N27" s="444">
        <v>459</v>
      </c>
      <c r="Q27" s="441">
        <f t="shared" si="2"/>
        <v>23</v>
      </c>
      <c r="R27" s="442" t="s">
        <v>666</v>
      </c>
      <c r="S27" s="443" t="s">
        <v>551</v>
      </c>
      <c r="T27" s="444"/>
      <c r="U27" s="444">
        <v>4778</v>
      </c>
      <c r="X27" s="418">
        <f t="shared" si="3"/>
        <v>23</v>
      </c>
      <c r="Y27" s="419" t="s">
        <v>667</v>
      </c>
      <c r="Z27" s="413" t="s">
        <v>551</v>
      </c>
      <c r="AA27" s="420"/>
      <c r="AB27" s="420">
        <v>7.6</v>
      </c>
      <c r="AE27" s="421">
        <f>AE25+1</f>
        <v>20</v>
      </c>
      <c r="AF27" s="415" t="s">
        <v>668</v>
      </c>
      <c r="AG27" s="416" t="s">
        <v>551</v>
      </c>
      <c r="AH27" s="420"/>
      <c r="AI27" s="417">
        <v>0.08</v>
      </c>
    </row>
    <row r="28" spans="3:35" ht="89.25">
      <c r="C28" s="446">
        <f t="shared" si="0"/>
        <v>22</v>
      </c>
      <c r="D28" s="447" t="s">
        <v>669</v>
      </c>
      <c r="E28" s="448" t="s">
        <v>9</v>
      </c>
      <c r="F28" s="449"/>
      <c r="G28" s="449">
        <v>2.59</v>
      </c>
      <c r="J28" s="441">
        <f t="shared" si="1"/>
        <v>24</v>
      </c>
      <c r="K28" s="442" t="s">
        <v>670</v>
      </c>
      <c r="L28" s="443" t="s">
        <v>551</v>
      </c>
      <c r="M28" s="444"/>
      <c r="N28" s="444">
        <v>535</v>
      </c>
      <c r="Q28" s="441">
        <f t="shared" si="2"/>
        <v>24</v>
      </c>
      <c r="R28" s="442" t="s">
        <v>671</v>
      </c>
      <c r="S28" s="443" t="s">
        <v>551</v>
      </c>
      <c r="T28" s="444"/>
      <c r="U28" s="444">
        <v>198</v>
      </c>
      <c r="X28" s="418">
        <f t="shared" si="3"/>
        <v>24</v>
      </c>
      <c r="Y28" s="419" t="s">
        <v>672</v>
      </c>
      <c r="Z28" s="413" t="s">
        <v>583</v>
      </c>
      <c r="AA28" s="420"/>
      <c r="AB28" s="420">
        <f>149*1.12*1.2/100</f>
        <v>2.0025600000000003</v>
      </c>
      <c r="AE28" s="421">
        <f t="shared" si="4"/>
        <v>21</v>
      </c>
      <c r="AF28" s="415" t="s">
        <v>673</v>
      </c>
      <c r="AG28" s="416" t="s">
        <v>247</v>
      </c>
      <c r="AH28" s="420"/>
      <c r="AI28" s="695">
        <v>2.13</v>
      </c>
    </row>
    <row r="29" spans="3:35" ht="89.25">
      <c r="C29" s="446">
        <f t="shared" si="0"/>
        <v>23</v>
      </c>
      <c r="D29" s="447" t="s">
        <v>674</v>
      </c>
      <c r="E29" s="448" t="s">
        <v>9</v>
      </c>
      <c r="F29" s="449"/>
      <c r="G29" s="449">
        <v>1.72</v>
      </c>
      <c r="J29" s="441">
        <f t="shared" si="1"/>
        <v>25</v>
      </c>
      <c r="K29" s="442" t="s">
        <v>675</v>
      </c>
      <c r="L29" s="443" t="s">
        <v>551</v>
      </c>
      <c r="M29" s="444"/>
      <c r="N29" s="444">
        <v>580</v>
      </c>
      <c r="Q29" s="441">
        <f t="shared" si="2"/>
        <v>25</v>
      </c>
      <c r="R29" s="442" t="s">
        <v>676</v>
      </c>
      <c r="S29" s="443" t="s">
        <v>551</v>
      </c>
      <c r="T29" s="444"/>
      <c r="U29" s="444">
        <v>1022</v>
      </c>
      <c r="X29" s="418">
        <f t="shared" si="3"/>
        <v>25</v>
      </c>
      <c r="Y29" s="419" t="s">
        <v>677</v>
      </c>
      <c r="Z29" s="413" t="s">
        <v>583</v>
      </c>
      <c r="AA29" s="420"/>
      <c r="AB29" s="420">
        <f>220*1.12*1.2/100</f>
        <v>2.9567999999999999</v>
      </c>
      <c r="AE29" s="421">
        <f t="shared" si="4"/>
        <v>22</v>
      </c>
      <c r="AF29" s="422" t="s">
        <v>678</v>
      </c>
      <c r="AG29" s="423" t="s">
        <v>559</v>
      </c>
      <c r="AH29" s="420"/>
      <c r="AI29" s="424">
        <v>1.1000000000000001</v>
      </c>
    </row>
    <row r="30" spans="3:35" ht="89.25">
      <c r="C30" s="446">
        <f t="shared" si="0"/>
        <v>24</v>
      </c>
      <c r="D30" s="447" t="s">
        <v>679</v>
      </c>
      <c r="E30" s="448" t="s">
        <v>9</v>
      </c>
      <c r="F30" s="449"/>
      <c r="G30" s="449">
        <v>2.16</v>
      </c>
      <c r="J30" s="441">
        <f t="shared" si="1"/>
        <v>26</v>
      </c>
      <c r="K30" s="442" t="s">
        <v>680</v>
      </c>
      <c r="L30" s="443" t="s">
        <v>551</v>
      </c>
      <c r="M30" s="444"/>
      <c r="N30" s="444">
        <v>650</v>
      </c>
      <c r="Q30" s="441">
        <f t="shared" si="2"/>
        <v>26</v>
      </c>
      <c r="R30" s="442" t="s">
        <v>681</v>
      </c>
      <c r="S30" s="443" t="s">
        <v>551</v>
      </c>
      <c r="T30" s="444"/>
      <c r="U30" s="444">
        <v>477.84</v>
      </c>
      <c r="X30" s="418">
        <f t="shared" si="3"/>
        <v>26</v>
      </c>
      <c r="Y30" s="419" t="s">
        <v>682</v>
      </c>
      <c r="Z30" s="413" t="s">
        <v>583</v>
      </c>
      <c r="AA30" s="420"/>
      <c r="AB30" s="420">
        <f>355*1.12*1.2/100</f>
        <v>4.7712000000000003</v>
      </c>
      <c r="AE30" s="421">
        <f t="shared" si="4"/>
        <v>23</v>
      </c>
      <c r="AF30" s="422" t="s">
        <v>683</v>
      </c>
      <c r="AG30" s="423" t="s">
        <v>559</v>
      </c>
      <c r="AH30" s="420"/>
      <c r="AI30" s="424">
        <v>6.2</v>
      </c>
    </row>
    <row r="31" spans="3:35" ht="63.75">
      <c r="C31" s="446">
        <f t="shared" si="0"/>
        <v>25</v>
      </c>
      <c r="D31" s="447" t="s">
        <v>684</v>
      </c>
      <c r="E31" s="448" t="s">
        <v>247</v>
      </c>
      <c r="F31" s="449"/>
      <c r="G31" s="449">
        <v>3.02</v>
      </c>
      <c r="J31" s="441">
        <f t="shared" si="1"/>
        <v>27</v>
      </c>
      <c r="K31" s="442" t="s">
        <v>685</v>
      </c>
      <c r="L31" s="443" t="s">
        <v>583</v>
      </c>
      <c r="M31" s="444"/>
      <c r="N31" s="444">
        <v>1.7</v>
      </c>
      <c r="Q31" s="441">
        <f t="shared" si="2"/>
        <v>27</v>
      </c>
      <c r="R31" s="442" t="s">
        <v>686</v>
      </c>
      <c r="S31" s="443" t="s">
        <v>551</v>
      </c>
      <c r="T31" s="444"/>
      <c r="U31" s="444">
        <v>613.14</v>
      </c>
      <c r="X31" s="418">
        <f t="shared" si="3"/>
        <v>27</v>
      </c>
      <c r="Y31" s="419" t="s">
        <v>687</v>
      </c>
      <c r="Z31" s="413" t="s">
        <v>583</v>
      </c>
      <c r="AA31" s="420"/>
      <c r="AB31" s="420">
        <f>565*1.12*1.2/100</f>
        <v>7.5936000000000003</v>
      </c>
      <c r="AE31" s="421">
        <f t="shared" si="4"/>
        <v>24</v>
      </c>
      <c r="AF31" s="422" t="s">
        <v>688</v>
      </c>
      <c r="AG31" s="423" t="s">
        <v>559</v>
      </c>
      <c r="AH31" s="420"/>
      <c r="AI31" s="424">
        <v>4.75</v>
      </c>
    </row>
    <row r="32" spans="3:35" ht="51">
      <c r="C32" s="446">
        <f t="shared" si="0"/>
        <v>26</v>
      </c>
      <c r="D32" s="447" t="s">
        <v>689</v>
      </c>
      <c r="E32" s="448" t="s">
        <v>247</v>
      </c>
      <c r="F32" s="449"/>
      <c r="G32" s="449">
        <f>35.16/25</f>
        <v>1.4063999999999999</v>
      </c>
      <c r="J32" s="441">
        <f t="shared" si="1"/>
        <v>28</v>
      </c>
      <c r="K32" s="442" t="s">
        <v>690</v>
      </c>
      <c r="L32" s="443" t="s">
        <v>551</v>
      </c>
      <c r="M32" s="444"/>
      <c r="N32" s="444">
        <v>1.68</v>
      </c>
      <c r="Q32" s="441">
        <f t="shared" si="2"/>
        <v>28</v>
      </c>
      <c r="R32" s="442" t="s">
        <v>691</v>
      </c>
      <c r="S32" s="443" t="s">
        <v>551</v>
      </c>
      <c r="T32" s="444"/>
      <c r="U32" s="444">
        <v>589</v>
      </c>
      <c r="X32" s="418">
        <f t="shared" si="3"/>
        <v>28</v>
      </c>
      <c r="Y32" s="419" t="s">
        <v>692</v>
      </c>
      <c r="Z32" s="413" t="s">
        <v>583</v>
      </c>
      <c r="AA32" s="420"/>
      <c r="AB32" s="420">
        <f>695*1.12*1.2/100</f>
        <v>9.3407999999999998</v>
      </c>
      <c r="AE32" s="421">
        <f t="shared" si="4"/>
        <v>25</v>
      </c>
      <c r="AF32" s="422" t="s">
        <v>693</v>
      </c>
      <c r="AG32" s="423" t="s">
        <v>559</v>
      </c>
      <c r="AH32" s="420"/>
      <c r="AI32" s="424">
        <v>7.06</v>
      </c>
    </row>
    <row r="33" spans="3:35" ht="63">
      <c r="C33" s="446">
        <f t="shared" si="0"/>
        <v>27</v>
      </c>
      <c r="D33" s="447" t="s">
        <v>694</v>
      </c>
      <c r="E33" s="448" t="s">
        <v>9</v>
      </c>
      <c r="F33" s="449"/>
      <c r="G33" s="449">
        <v>7.5</v>
      </c>
      <c r="J33" s="441">
        <f t="shared" si="1"/>
        <v>29</v>
      </c>
      <c r="K33" s="442" t="s">
        <v>695</v>
      </c>
      <c r="L33" s="443" t="s">
        <v>583</v>
      </c>
      <c r="M33" s="444"/>
      <c r="N33" s="444">
        <v>2.6</v>
      </c>
      <c r="Q33" s="441">
        <f t="shared" si="2"/>
        <v>29</v>
      </c>
      <c r="R33" s="442" t="s">
        <v>696</v>
      </c>
      <c r="S33" s="443" t="s">
        <v>551</v>
      </c>
      <c r="T33" s="444"/>
      <c r="U33" s="444">
        <v>890</v>
      </c>
      <c r="X33" s="418">
        <f t="shared" si="3"/>
        <v>29</v>
      </c>
      <c r="Y33" s="419" t="s">
        <v>697</v>
      </c>
      <c r="Z33" s="413" t="s">
        <v>583</v>
      </c>
      <c r="AA33" s="420"/>
      <c r="AB33" s="420">
        <f>855*1.12*1.2/100</f>
        <v>11.491200000000001</v>
      </c>
      <c r="AE33" s="421">
        <f t="shared" si="4"/>
        <v>26</v>
      </c>
      <c r="AF33" s="415" t="s">
        <v>698</v>
      </c>
      <c r="AG33" s="416" t="s">
        <v>559</v>
      </c>
      <c r="AH33" s="420"/>
      <c r="AI33" s="417">
        <v>2.97</v>
      </c>
    </row>
    <row r="34" spans="3:35" ht="63">
      <c r="C34" s="446">
        <f t="shared" si="0"/>
        <v>28</v>
      </c>
      <c r="D34" s="447" t="s">
        <v>699</v>
      </c>
      <c r="E34" s="448" t="s">
        <v>9</v>
      </c>
      <c r="F34" s="449"/>
      <c r="G34" s="449">
        <v>7.5</v>
      </c>
      <c r="J34" s="441">
        <f t="shared" si="1"/>
        <v>30</v>
      </c>
      <c r="K34" s="442" t="s">
        <v>700</v>
      </c>
      <c r="L34" s="443" t="s">
        <v>583</v>
      </c>
      <c r="M34" s="444"/>
      <c r="N34" s="444">
        <v>3.62</v>
      </c>
      <c r="Q34" s="441">
        <f t="shared" si="2"/>
        <v>30</v>
      </c>
      <c r="R34" s="442" t="s">
        <v>701</v>
      </c>
      <c r="S34" s="443" t="s">
        <v>551</v>
      </c>
      <c r="T34" s="444"/>
      <c r="U34" s="444">
        <v>336</v>
      </c>
      <c r="X34" s="418">
        <f t="shared" si="3"/>
        <v>30</v>
      </c>
      <c r="Y34" s="419" t="s">
        <v>702</v>
      </c>
      <c r="Z34" s="413" t="s">
        <v>583</v>
      </c>
      <c r="AA34" s="420"/>
      <c r="AB34" s="420">
        <f>1035*1.12*1.2/100</f>
        <v>13.910399999999999</v>
      </c>
      <c r="AE34" s="421">
        <f t="shared" si="4"/>
        <v>27</v>
      </c>
      <c r="AF34" s="415" t="s">
        <v>703</v>
      </c>
      <c r="AG34" s="416" t="s">
        <v>559</v>
      </c>
      <c r="AH34" s="420"/>
      <c r="AI34" s="417">
        <v>5.72</v>
      </c>
    </row>
    <row r="35" spans="3:35" ht="63">
      <c r="C35" s="446">
        <f t="shared" si="0"/>
        <v>29</v>
      </c>
      <c r="D35" s="447" t="s">
        <v>704</v>
      </c>
      <c r="E35" s="448" t="s">
        <v>705</v>
      </c>
      <c r="F35" s="449"/>
      <c r="G35" s="449">
        <v>12.34</v>
      </c>
      <c r="J35" s="441">
        <f t="shared" si="1"/>
        <v>31</v>
      </c>
      <c r="K35" s="442" t="s">
        <v>706</v>
      </c>
      <c r="L35" s="443" t="s">
        <v>583</v>
      </c>
      <c r="M35" s="444"/>
      <c r="N35" s="444">
        <v>4.84</v>
      </c>
      <c r="Q35" s="441">
        <f t="shared" si="2"/>
        <v>31</v>
      </c>
      <c r="R35" s="442" t="s">
        <v>707</v>
      </c>
      <c r="S35" s="443" t="s">
        <v>551</v>
      </c>
      <c r="T35" s="444"/>
      <c r="U35" s="444">
        <v>0.34</v>
      </c>
      <c r="X35" s="418">
        <f t="shared" si="3"/>
        <v>31</v>
      </c>
      <c r="Y35" s="419" t="s">
        <v>708</v>
      </c>
      <c r="Z35" s="413" t="s">
        <v>551</v>
      </c>
      <c r="AA35" s="420"/>
      <c r="AB35" s="420">
        <v>0.68</v>
      </c>
      <c r="AE35" s="421">
        <f t="shared" si="4"/>
        <v>28</v>
      </c>
      <c r="AF35" s="415" t="s">
        <v>709</v>
      </c>
      <c r="AG35" s="416" t="s">
        <v>559</v>
      </c>
      <c r="AH35" s="420"/>
      <c r="AI35" s="417">
        <v>9.67</v>
      </c>
    </row>
    <row r="36" spans="3:35" ht="42">
      <c r="C36" s="446">
        <f t="shared" si="0"/>
        <v>30</v>
      </c>
      <c r="D36" s="447" t="s">
        <v>710</v>
      </c>
      <c r="E36" s="448" t="s">
        <v>9</v>
      </c>
      <c r="F36" s="449"/>
      <c r="G36" s="449">
        <v>6.15</v>
      </c>
      <c r="J36" s="441">
        <f t="shared" si="1"/>
        <v>32</v>
      </c>
      <c r="K36" s="442" t="s">
        <v>711</v>
      </c>
      <c r="L36" s="443" t="s">
        <v>583</v>
      </c>
      <c r="M36" s="444"/>
      <c r="N36" s="444">
        <v>6.25</v>
      </c>
      <c r="Q36" s="441">
        <f t="shared" si="2"/>
        <v>32</v>
      </c>
      <c r="R36" s="442" t="s">
        <v>712</v>
      </c>
      <c r="S36" s="443" t="s">
        <v>551</v>
      </c>
      <c r="T36" s="444"/>
      <c r="U36" s="444">
        <v>0.31</v>
      </c>
      <c r="X36" s="418">
        <f t="shared" si="3"/>
        <v>32</v>
      </c>
      <c r="Y36" s="419" t="s">
        <v>713</v>
      </c>
      <c r="Z36" s="413" t="s">
        <v>551</v>
      </c>
      <c r="AA36" s="420"/>
      <c r="AB36" s="420">
        <v>0.59</v>
      </c>
      <c r="AE36" s="421">
        <f t="shared" si="4"/>
        <v>29</v>
      </c>
      <c r="AF36" s="415" t="s">
        <v>714</v>
      </c>
      <c r="AG36" s="416" t="s">
        <v>559</v>
      </c>
      <c r="AH36" s="420"/>
      <c r="AI36" s="417">
        <v>1.45</v>
      </c>
    </row>
    <row r="37" spans="3:35" ht="89.25">
      <c r="C37" s="446">
        <f t="shared" si="0"/>
        <v>31</v>
      </c>
      <c r="D37" s="447" t="s">
        <v>715</v>
      </c>
      <c r="E37" s="448" t="s">
        <v>16</v>
      </c>
      <c r="F37" s="449"/>
      <c r="G37" s="449">
        <v>7.68</v>
      </c>
      <c r="J37" s="441">
        <f t="shared" si="1"/>
        <v>33</v>
      </c>
      <c r="K37" s="442" t="s">
        <v>716</v>
      </c>
      <c r="L37" s="443" t="s">
        <v>583</v>
      </c>
      <c r="M37" s="444"/>
      <c r="N37" s="444">
        <v>6.94</v>
      </c>
      <c r="Q37" s="441">
        <f t="shared" si="2"/>
        <v>33</v>
      </c>
      <c r="R37" s="442" t="s">
        <v>717</v>
      </c>
      <c r="S37" s="443" t="s">
        <v>551</v>
      </c>
      <c r="T37" s="444"/>
      <c r="U37" s="444">
        <v>2.89</v>
      </c>
      <c r="X37" s="418">
        <f t="shared" si="3"/>
        <v>33</v>
      </c>
      <c r="Y37" s="419" t="s">
        <v>718</v>
      </c>
      <c r="Z37" s="413" t="s">
        <v>551</v>
      </c>
      <c r="AA37" s="420"/>
      <c r="AB37" s="420">
        <v>7.75</v>
      </c>
      <c r="AE37" s="421">
        <f t="shared" si="4"/>
        <v>30</v>
      </c>
      <c r="AF37" s="415" t="s">
        <v>719</v>
      </c>
      <c r="AG37" s="416" t="s">
        <v>559</v>
      </c>
      <c r="AH37" s="420"/>
      <c r="AI37" s="417">
        <v>4.95</v>
      </c>
    </row>
    <row r="38" spans="3:35" ht="51">
      <c r="C38" s="446">
        <f t="shared" si="0"/>
        <v>32</v>
      </c>
      <c r="D38" s="447" t="s">
        <v>720</v>
      </c>
      <c r="E38" s="448" t="s">
        <v>247</v>
      </c>
      <c r="F38" s="449"/>
      <c r="G38" s="449">
        <f>20.26/5</f>
        <v>4.0520000000000005</v>
      </c>
      <c r="J38" s="441">
        <f t="shared" si="1"/>
        <v>34</v>
      </c>
      <c r="K38" s="442" t="s">
        <v>721</v>
      </c>
      <c r="L38" s="443" t="s">
        <v>583</v>
      </c>
      <c r="M38" s="444"/>
      <c r="N38" s="444">
        <v>1</v>
      </c>
      <c r="Q38" s="441">
        <f t="shared" si="2"/>
        <v>34</v>
      </c>
      <c r="R38" s="442" t="s">
        <v>722</v>
      </c>
      <c r="S38" s="443" t="s">
        <v>583</v>
      </c>
      <c r="T38" s="444"/>
      <c r="U38" s="444">
        <v>1.05</v>
      </c>
      <c r="X38" s="418">
        <f t="shared" si="3"/>
        <v>34</v>
      </c>
      <c r="Y38" s="419" t="s">
        <v>723</v>
      </c>
      <c r="Z38" s="413" t="s">
        <v>551</v>
      </c>
      <c r="AA38" s="420"/>
      <c r="AB38" s="420">
        <v>0.55000000000000004</v>
      </c>
      <c r="AE38" s="421">
        <f t="shared" si="4"/>
        <v>31</v>
      </c>
      <c r="AF38" s="415" t="s">
        <v>724</v>
      </c>
      <c r="AG38" s="416" t="s">
        <v>559</v>
      </c>
      <c r="AH38" s="420"/>
      <c r="AI38" s="417">
        <v>1.38</v>
      </c>
    </row>
    <row r="39" spans="3:35" ht="76.5">
      <c r="C39" s="446">
        <f t="shared" si="0"/>
        <v>33</v>
      </c>
      <c r="D39" s="447" t="s">
        <v>725</v>
      </c>
      <c r="E39" s="448" t="s">
        <v>9</v>
      </c>
      <c r="F39" s="449"/>
      <c r="G39" s="449">
        <v>34.97</v>
      </c>
      <c r="J39" s="441">
        <f t="shared" si="1"/>
        <v>35</v>
      </c>
      <c r="K39" s="442" t="s">
        <v>726</v>
      </c>
      <c r="L39" s="443" t="s">
        <v>583</v>
      </c>
      <c r="M39" s="444"/>
      <c r="N39" s="444">
        <v>16.23</v>
      </c>
      <c r="Q39" s="441">
        <f t="shared" si="2"/>
        <v>35</v>
      </c>
      <c r="R39" s="442" t="s">
        <v>727</v>
      </c>
      <c r="S39" s="443" t="s">
        <v>551</v>
      </c>
      <c r="T39" s="444"/>
      <c r="U39" s="444">
        <v>937.5</v>
      </c>
      <c r="X39" s="418">
        <f t="shared" si="3"/>
        <v>35</v>
      </c>
      <c r="Y39" s="419" t="s">
        <v>600</v>
      </c>
      <c r="Z39" s="413" t="s">
        <v>551</v>
      </c>
      <c r="AA39" s="420"/>
      <c r="AB39" s="420">
        <f>3.98*1.12*1.2</f>
        <v>5.3491200000000001</v>
      </c>
      <c r="AE39" s="421">
        <f t="shared" si="4"/>
        <v>32</v>
      </c>
      <c r="AF39" s="415" t="s">
        <v>728</v>
      </c>
      <c r="AG39" s="416" t="s">
        <v>559</v>
      </c>
      <c r="AH39" s="420"/>
      <c r="AI39" s="417">
        <v>1.39</v>
      </c>
    </row>
    <row r="40" spans="3:35" ht="51">
      <c r="C40" s="446">
        <f t="shared" si="0"/>
        <v>34</v>
      </c>
      <c r="D40" s="447" t="s">
        <v>729</v>
      </c>
      <c r="E40" s="448" t="s">
        <v>9</v>
      </c>
      <c r="F40" s="449"/>
      <c r="G40" s="449">
        <v>29.37</v>
      </c>
      <c r="J40" s="441">
        <f t="shared" si="1"/>
        <v>36</v>
      </c>
      <c r="K40" s="442" t="s">
        <v>730</v>
      </c>
      <c r="L40" s="443" t="s">
        <v>583</v>
      </c>
      <c r="M40" s="444"/>
      <c r="N40" s="444">
        <v>1</v>
      </c>
      <c r="Q40" s="441">
        <f t="shared" si="2"/>
        <v>36</v>
      </c>
      <c r="R40" s="442" t="s">
        <v>731</v>
      </c>
      <c r="S40" s="443" t="s">
        <v>551</v>
      </c>
      <c r="T40" s="444"/>
      <c r="U40" s="444">
        <v>475</v>
      </c>
      <c r="X40" s="418">
        <f t="shared" si="3"/>
        <v>36</v>
      </c>
      <c r="Y40" s="419" t="s">
        <v>605</v>
      </c>
      <c r="Z40" s="413" t="s">
        <v>551</v>
      </c>
      <c r="AA40" s="420"/>
      <c r="AB40" s="420">
        <f>10.65*1.12*1.2</f>
        <v>14.313600000000001</v>
      </c>
      <c r="AE40" s="421">
        <f t="shared" si="4"/>
        <v>33</v>
      </c>
      <c r="AF40" s="415" t="s">
        <v>732</v>
      </c>
      <c r="AG40" s="416" t="s">
        <v>559</v>
      </c>
      <c r="AH40" s="420"/>
      <c r="AI40" s="417">
        <v>1.45</v>
      </c>
    </row>
    <row r="41" spans="3:35" ht="42">
      <c r="C41" s="446">
        <f t="shared" si="0"/>
        <v>35</v>
      </c>
      <c r="D41" s="447" t="s">
        <v>733</v>
      </c>
      <c r="E41" s="448" t="s">
        <v>9</v>
      </c>
      <c r="F41" s="449"/>
      <c r="G41" s="449">
        <v>12.72</v>
      </c>
      <c r="J41" s="441">
        <f t="shared" si="1"/>
        <v>37</v>
      </c>
      <c r="K41" s="442" t="s">
        <v>734</v>
      </c>
      <c r="L41" s="443" t="s">
        <v>583</v>
      </c>
      <c r="M41" s="444"/>
      <c r="N41" s="444">
        <v>1</v>
      </c>
      <c r="Q41" s="441">
        <f t="shared" si="2"/>
        <v>37</v>
      </c>
      <c r="R41" s="442" t="s">
        <v>735</v>
      </c>
      <c r="S41" s="443" t="s">
        <v>551</v>
      </c>
      <c r="T41" s="444"/>
      <c r="U41" s="444">
        <v>385</v>
      </c>
      <c r="X41" s="418">
        <f t="shared" si="3"/>
        <v>37</v>
      </c>
      <c r="Y41" s="419" t="s">
        <v>609</v>
      </c>
      <c r="Z41" s="413" t="s">
        <v>551</v>
      </c>
      <c r="AA41" s="420"/>
      <c r="AB41" s="420">
        <f>(0.15+0.15+0.6+0.26+0.6)*1.12*1.2</f>
        <v>2.3654399999999995</v>
      </c>
      <c r="AE41" s="421">
        <f t="shared" si="4"/>
        <v>34</v>
      </c>
      <c r="AF41" s="415" t="s">
        <v>736</v>
      </c>
      <c r="AG41" s="416" t="s">
        <v>559</v>
      </c>
      <c r="AH41" s="420"/>
      <c r="AI41" s="417">
        <v>4.95</v>
      </c>
    </row>
    <row r="42" spans="3:35" ht="63.75">
      <c r="C42" s="446" t="s">
        <v>737</v>
      </c>
      <c r="D42" s="447" t="s">
        <v>738</v>
      </c>
      <c r="E42" s="448" t="s">
        <v>9</v>
      </c>
      <c r="F42" s="449"/>
      <c r="G42" s="449">
        <v>11.78</v>
      </c>
      <c r="J42" s="441">
        <f t="shared" si="1"/>
        <v>38</v>
      </c>
      <c r="K42" s="442" t="s">
        <v>739</v>
      </c>
      <c r="L42" s="443" t="s">
        <v>583</v>
      </c>
      <c r="M42" s="444"/>
      <c r="N42" s="444">
        <v>0.73</v>
      </c>
      <c r="Q42" s="441">
        <f t="shared" si="2"/>
        <v>38</v>
      </c>
      <c r="R42" s="442" t="s">
        <v>740</v>
      </c>
      <c r="S42" s="443" t="s">
        <v>551</v>
      </c>
      <c r="T42" s="444"/>
      <c r="U42" s="444">
        <v>98.5</v>
      </c>
      <c r="X42" s="418">
        <f t="shared" si="3"/>
        <v>38</v>
      </c>
      <c r="Y42" s="419" t="s">
        <v>614</v>
      </c>
      <c r="Z42" s="413" t="s">
        <v>551</v>
      </c>
      <c r="AA42" s="420"/>
      <c r="AB42" s="420">
        <f>21.13*1.12*1.2</f>
        <v>28.398720000000001</v>
      </c>
      <c r="AE42" s="421">
        <f t="shared" si="4"/>
        <v>35</v>
      </c>
      <c r="AF42" s="415" t="s">
        <v>741</v>
      </c>
      <c r="AG42" s="416" t="s">
        <v>559</v>
      </c>
      <c r="AH42" s="420"/>
      <c r="AI42" s="417">
        <v>1.38</v>
      </c>
    </row>
    <row r="43" spans="3:35" ht="63.75">
      <c r="C43" s="446">
        <f>C41+1</f>
        <v>36</v>
      </c>
      <c r="D43" s="447" t="s">
        <v>742</v>
      </c>
      <c r="E43" s="448" t="s">
        <v>16</v>
      </c>
      <c r="F43" s="449"/>
      <c r="G43" s="449">
        <v>12</v>
      </c>
      <c r="J43" s="441">
        <f t="shared" si="1"/>
        <v>39</v>
      </c>
      <c r="K43" s="442" t="s">
        <v>743</v>
      </c>
      <c r="L43" s="443" t="s">
        <v>583</v>
      </c>
      <c r="M43" s="444"/>
      <c r="N43" s="444">
        <v>1.1100000000000001</v>
      </c>
      <c r="Q43" s="441">
        <f t="shared" si="2"/>
        <v>39</v>
      </c>
      <c r="R43" s="442" t="s">
        <v>744</v>
      </c>
      <c r="S43" s="443" t="s">
        <v>551</v>
      </c>
      <c r="T43" s="444"/>
      <c r="U43" s="444">
        <v>99.5</v>
      </c>
      <c r="X43" s="418">
        <f t="shared" si="3"/>
        <v>39</v>
      </c>
      <c r="Y43" s="419" t="s">
        <v>619</v>
      </c>
      <c r="Z43" s="413" t="s">
        <v>551</v>
      </c>
      <c r="AA43" s="420"/>
      <c r="AB43" s="420">
        <f>25.1*1.12*1.2</f>
        <v>33.734400000000008</v>
      </c>
      <c r="AE43" s="421">
        <f t="shared" si="4"/>
        <v>36</v>
      </c>
      <c r="AF43" s="415" t="s">
        <v>745</v>
      </c>
      <c r="AG43" s="416" t="s">
        <v>559</v>
      </c>
      <c r="AH43" s="420"/>
      <c r="AI43" s="417">
        <v>1.39</v>
      </c>
    </row>
    <row r="44" spans="3:35" ht="51">
      <c r="C44" s="446">
        <f t="shared" si="0"/>
        <v>37</v>
      </c>
      <c r="D44" s="773" t="s">
        <v>746</v>
      </c>
      <c r="E44" s="774" t="s">
        <v>598</v>
      </c>
      <c r="F44" s="694"/>
      <c r="G44" s="694">
        <v>5.25</v>
      </c>
      <c r="J44" s="441">
        <f t="shared" si="1"/>
        <v>40</v>
      </c>
      <c r="K44" s="442" t="s">
        <v>747</v>
      </c>
      <c r="L44" s="443" t="s">
        <v>583</v>
      </c>
      <c r="M44" s="444"/>
      <c r="N44" s="444">
        <v>1.5</v>
      </c>
      <c r="Q44" s="441">
        <f t="shared" si="2"/>
        <v>40</v>
      </c>
      <c r="R44" s="442" t="s">
        <v>748</v>
      </c>
      <c r="S44" s="443" t="s">
        <v>551</v>
      </c>
      <c r="T44" s="444"/>
      <c r="U44" s="444">
        <v>97.9</v>
      </c>
      <c r="X44" s="418">
        <f t="shared" si="3"/>
        <v>40</v>
      </c>
      <c r="Y44" s="419" t="s">
        <v>625</v>
      </c>
      <c r="Z44" s="413" t="s">
        <v>551</v>
      </c>
      <c r="AA44" s="420"/>
      <c r="AB44" s="420">
        <f>28.96*1.12*1.2</f>
        <v>38.922240000000002</v>
      </c>
      <c r="AE44" s="421">
        <f t="shared" si="4"/>
        <v>37</v>
      </c>
      <c r="AF44" s="415" t="s">
        <v>749</v>
      </c>
      <c r="AG44" s="416" t="s">
        <v>559</v>
      </c>
      <c r="AH44" s="420"/>
      <c r="AI44" s="417">
        <v>0.48</v>
      </c>
    </row>
    <row r="45" spans="3:35" ht="38.25">
      <c r="C45" s="446"/>
      <c r="D45" s="773" t="s">
        <v>1703</v>
      </c>
      <c r="E45" s="774" t="s">
        <v>598</v>
      </c>
      <c r="F45" s="694"/>
      <c r="G45" s="694">
        <v>11.2</v>
      </c>
      <c r="J45" s="441"/>
      <c r="K45" s="442"/>
      <c r="L45" s="443"/>
      <c r="M45" s="444"/>
      <c r="N45" s="444"/>
      <c r="Q45" s="441"/>
      <c r="R45" s="442"/>
      <c r="S45" s="443"/>
      <c r="T45" s="444"/>
      <c r="U45" s="444"/>
      <c r="X45" s="418"/>
      <c r="Y45" s="419"/>
      <c r="Z45" s="413"/>
      <c r="AA45" s="420"/>
      <c r="AB45" s="420"/>
      <c r="AE45" s="421"/>
      <c r="AF45" s="415"/>
      <c r="AG45" s="416"/>
      <c r="AH45" s="420"/>
      <c r="AI45" s="417"/>
    </row>
    <row r="46" spans="3:35" ht="127.5">
      <c r="C46" s="446">
        <f>C44+1</f>
        <v>38</v>
      </c>
      <c r="D46" s="447" t="s">
        <v>566</v>
      </c>
      <c r="E46" s="448" t="s">
        <v>25</v>
      </c>
      <c r="F46" s="449"/>
      <c r="G46" s="449">
        <v>1</v>
      </c>
      <c r="J46" s="441">
        <f>J44+1</f>
        <v>41</v>
      </c>
      <c r="K46" s="442" t="s">
        <v>750</v>
      </c>
      <c r="L46" s="443" t="s">
        <v>551</v>
      </c>
      <c r="M46" s="444"/>
      <c r="N46" s="444">
        <v>22</v>
      </c>
      <c r="Q46" s="441">
        <f>Q44+1</f>
        <v>41</v>
      </c>
      <c r="R46" s="442" t="s">
        <v>751</v>
      </c>
      <c r="S46" s="443" t="s">
        <v>551</v>
      </c>
      <c r="T46" s="444"/>
      <c r="U46" s="444">
        <v>102.5</v>
      </c>
      <c r="X46" s="418">
        <f>X44+1</f>
        <v>41</v>
      </c>
      <c r="Y46" s="419" t="s">
        <v>752</v>
      </c>
      <c r="Z46" s="413" t="s">
        <v>551</v>
      </c>
      <c r="AA46" s="420"/>
      <c r="AB46" s="420">
        <v>45</v>
      </c>
      <c r="AE46" s="421">
        <f>AE44+1</f>
        <v>38</v>
      </c>
      <c r="AF46" s="415" t="s">
        <v>753</v>
      </c>
      <c r="AG46" s="416" t="s">
        <v>559</v>
      </c>
      <c r="AH46" s="420"/>
      <c r="AI46" s="417">
        <v>1.52</v>
      </c>
    </row>
    <row r="47" spans="3:35" ht="51">
      <c r="C47" s="446">
        <f t="shared" si="0"/>
        <v>39</v>
      </c>
      <c r="D47" s="447" t="s">
        <v>754</v>
      </c>
      <c r="E47" s="448" t="s">
        <v>16</v>
      </c>
      <c r="F47" s="449"/>
      <c r="G47" s="449">
        <v>30</v>
      </c>
      <c r="J47" s="441">
        <f t="shared" si="1"/>
        <v>42</v>
      </c>
      <c r="K47" s="442" t="s">
        <v>755</v>
      </c>
      <c r="L47" s="443" t="s">
        <v>551</v>
      </c>
      <c r="M47" s="444"/>
      <c r="N47" s="444">
        <v>45.3</v>
      </c>
      <c r="Q47" s="441">
        <f t="shared" si="2"/>
        <v>42</v>
      </c>
      <c r="R47" s="442" t="s">
        <v>756</v>
      </c>
      <c r="S47" s="443" t="s">
        <v>551</v>
      </c>
      <c r="T47" s="444"/>
      <c r="U47" s="444">
        <v>42.5</v>
      </c>
      <c r="X47" s="418">
        <f t="shared" si="3"/>
        <v>42</v>
      </c>
      <c r="Y47" s="419" t="s">
        <v>757</v>
      </c>
      <c r="Z47" s="413" t="s">
        <v>551</v>
      </c>
      <c r="AA47" s="420"/>
      <c r="AB47" s="420">
        <f>69*1.12*1.2</f>
        <v>92.736000000000004</v>
      </c>
      <c r="AE47" s="421">
        <f t="shared" si="4"/>
        <v>39</v>
      </c>
      <c r="AF47" s="415" t="s">
        <v>758</v>
      </c>
      <c r="AG47" s="416" t="s">
        <v>559</v>
      </c>
      <c r="AH47" s="420"/>
      <c r="AI47" s="417">
        <v>3.85</v>
      </c>
    </row>
    <row r="48" spans="3:35" ht="51">
      <c r="C48" s="446">
        <f t="shared" si="0"/>
        <v>40</v>
      </c>
      <c r="D48" s="447" t="s">
        <v>759</v>
      </c>
      <c r="E48" s="448" t="s">
        <v>9</v>
      </c>
      <c r="F48" s="449"/>
      <c r="G48" s="449">
        <v>25</v>
      </c>
      <c r="J48" s="441">
        <f t="shared" si="1"/>
        <v>43</v>
      </c>
      <c r="K48" s="442" t="s">
        <v>760</v>
      </c>
      <c r="L48" s="443" t="s">
        <v>551</v>
      </c>
      <c r="M48" s="444"/>
      <c r="N48" s="444">
        <v>55</v>
      </c>
      <c r="Q48" s="441">
        <f t="shared" si="2"/>
        <v>43</v>
      </c>
      <c r="R48" s="442" t="s">
        <v>761</v>
      </c>
      <c r="S48" s="443" t="s">
        <v>551</v>
      </c>
      <c r="T48" s="444"/>
      <c r="U48" s="444">
        <v>42.5</v>
      </c>
      <c r="X48" s="418">
        <f t="shared" si="3"/>
        <v>43</v>
      </c>
      <c r="Y48" s="419" t="s">
        <v>762</v>
      </c>
      <c r="Z48" s="413" t="s">
        <v>551</v>
      </c>
      <c r="AA48" s="420"/>
      <c r="AB48" s="420">
        <f>90*1.12*1.2</f>
        <v>120.96000000000001</v>
      </c>
      <c r="AE48" s="421">
        <f t="shared" si="4"/>
        <v>40</v>
      </c>
      <c r="AF48" s="415" t="s">
        <v>763</v>
      </c>
      <c r="AG48" s="416" t="s">
        <v>559</v>
      </c>
      <c r="AH48" s="420"/>
      <c r="AI48" s="417">
        <v>6.05</v>
      </c>
    </row>
    <row r="49" spans="3:35" ht="51">
      <c r="C49" s="446" t="s">
        <v>764</v>
      </c>
      <c r="D49" s="447" t="s">
        <v>765</v>
      </c>
      <c r="E49" s="448" t="s">
        <v>9</v>
      </c>
      <c r="F49" s="449"/>
      <c r="G49" s="449">
        <v>29.5</v>
      </c>
      <c r="J49" s="441">
        <f t="shared" si="1"/>
        <v>44</v>
      </c>
      <c r="K49" s="442" t="s">
        <v>766</v>
      </c>
      <c r="L49" s="443" t="s">
        <v>767</v>
      </c>
      <c r="M49" s="444"/>
      <c r="N49" s="444">
        <v>1.92</v>
      </c>
      <c r="Q49" s="441">
        <f t="shared" si="2"/>
        <v>44</v>
      </c>
      <c r="R49" s="442" t="s">
        <v>768</v>
      </c>
      <c r="S49" s="443" t="s">
        <v>551</v>
      </c>
      <c r="T49" s="444"/>
      <c r="U49" s="444">
        <v>415</v>
      </c>
      <c r="X49" s="418">
        <f t="shared" si="3"/>
        <v>44</v>
      </c>
      <c r="Y49" s="419" t="s">
        <v>769</v>
      </c>
      <c r="Z49" s="413" t="s">
        <v>551</v>
      </c>
      <c r="AA49" s="420"/>
      <c r="AB49" s="420">
        <v>788</v>
      </c>
      <c r="AE49" s="421">
        <f t="shared" si="4"/>
        <v>41</v>
      </c>
      <c r="AF49" s="415" t="s">
        <v>770</v>
      </c>
      <c r="AG49" s="416" t="s">
        <v>559</v>
      </c>
      <c r="AH49" s="420"/>
      <c r="AI49" s="417">
        <v>0.5</v>
      </c>
    </row>
    <row r="50" spans="3:35" ht="51">
      <c r="C50" s="446">
        <f>C48+1</f>
        <v>41</v>
      </c>
      <c r="D50" s="447" t="s">
        <v>771</v>
      </c>
      <c r="E50" s="448" t="s">
        <v>16</v>
      </c>
      <c r="F50" s="449"/>
      <c r="G50" s="449">
        <v>15</v>
      </c>
      <c r="J50" s="441">
        <f t="shared" si="1"/>
        <v>45</v>
      </c>
      <c r="K50" s="442" t="s">
        <v>772</v>
      </c>
      <c r="L50" s="443" t="s">
        <v>773</v>
      </c>
      <c r="M50" s="444"/>
      <c r="N50" s="444">
        <v>2.5499999999999998</v>
      </c>
      <c r="Q50" s="441">
        <f t="shared" si="2"/>
        <v>45</v>
      </c>
      <c r="R50" s="442" t="s">
        <v>774</v>
      </c>
      <c r="S50" s="443" t="s">
        <v>583</v>
      </c>
      <c r="T50" s="444"/>
      <c r="U50" s="444">
        <v>0.8</v>
      </c>
      <c r="X50" s="418">
        <f t="shared" si="3"/>
        <v>45</v>
      </c>
      <c r="Y50" s="419" t="s">
        <v>775</v>
      </c>
      <c r="Z50" s="413" t="s">
        <v>551</v>
      </c>
      <c r="AA50" s="420"/>
      <c r="AB50" s="420">
        <v>898</v>
      </c>
      <c r="AE50" s="421">
        <f t="shared" si="4"/>
        <v>42</v>
      </c>
      <c r="AF50" s="415" t="s">
        <v>776</v>
      </c>
      <c r="AG50" s="416" t="s">
        <v>559</v>
      </c>
      <c r="AH50" s="420"/>
      <c r="AI50" s="417">
        <v>1.27</v>
      </c>
    </row>
    <row r="51" spans="3:35" ht="38.25">
      <c r="C51" s="446">
        <f t="shared" si="0"/>
        <v>42</v>
      </c>
      <c r="D51" s="447" t="s">
        <v>777</v>
      </c>
      <c r="E51" s="448" t="s">
        <v>16</v>
      </c>
      <c r="F51" s="449"/>
      <c r="G51" s="449">
        <v>4</v>
      </c>
      <c r="J51" s="441">
        <f t="shared" si="1"/>
        <v>46</v>
      </c>
      <c r="K51" s="442" t="s">
        <v>778</v>
      </c>
      <c r="L51" s="443" t="s">
        <v>779</v>
      </c>
      <c r="M51" s="444"/>
      <c r="N51" s="444">
        <v>6.03</v>
      </c>
      <c r="Q51" s="441">
        <f t="shared" si="2"/>
        <v>46</v>
      </c>
      <c r="R51" s="442" t="s">
        <v>780</v>
      </c>
      <c r="S51" s="443" t="s">
        <v>551</v>
      </c>
      <c r="T51" s="444"/>
      <c r="U51" s="444">
        <v>94.5</v>
      </c>
      <c r="X51" s="418">
        <f t="shared" si="3"/>
        <v>46</v>
      </c>
      <c r="Y51" s="419" t="s">
        <v>781</v>
      </c>
      <c r="Z51" s="413" t="s">
        <v>551</v>
      </c>
      <c r="AA51" s="420"/>
      <c r="AB51" s="420">
        <v>14</v>
      </c>
      <c r="AE51" s="421">
        <f t="shared" si="4"/>
        <v>43</v>
      </c>
      <c r="AF51" s="415" t="s">
        <v>782</v>
      </c>
      <c r="AG51" s="416" t="s">
        <v>559</v>
      </c>
      <c r="AH51" s="420"/>
      <c r="AI51" s="417">
        <v>4.95</v>
      </c>
    </row>
    <row r="52" spans="3:35" ht="63.75">
      <c r="C52" s="446">
        <f t="shared" si="0"/>
        <v>43</v>
      </c>
      <c r="D52" s="447" t="s">
        <v>783</v>
      </c>
      <c r="E52" s="448" t="s">
        <v>9</v>
      </c>
      <c r="F52" s="449"/>
      <c r="G52" s="449">
        <v>160</v>
      </c>
      <c r="J52" s="441">
        <f t="shared" si="1"/>
        <v>47</v>
      </c>
      <c r="K52" s="442" t="s">
        <v>624</v>
      </c>
      <c r="L52" s="443" t="s">
        <v>551</v>
      </c>
      <c r="M52" s="444"/>
      <c r="N52" s="444">
        <v>1</v>
      </c>
      <c r="Q52" s="441">
        <f t="shared" si="2"/>
        <v>47</v>
      </c>
      <c r="R52" s="442" t="s">
        <v>784</v>
      </c>
      <c r="S52" s="443" t="s">
        <v>551</v>
      </c>
      <c r="T52" s="444"/>
      <c r="U52" s="444">
        <v>17.5</v>
      </c>
      <c r="X52" s="418">
        <f t="shared" si="3"/>
        <v>47</v>
      </c>
      <c r="Y52" s="419" t="s">
        <v>785</v>
      </c>
      <c r="Z52" s="413" t="s">
        <v>551</v>
      </c>
      <c r="AA52" s="420"/>
      <c r="AB52" s="420">
        <v>3.05</v>
      </c>
      <c r="AE52" s="421">
        <f t="shared" si="4"/>
        <v>44</v>
      </c>
      <c r="AF52" s="415" t="s">
        <v>786</v>
      </c>
      <c r="AG52" s="416" t="s">
        <v>559</v>
      </c>
      <c r="AH52" s="420"/>
      <c r="AI52" s="417">
        <v>8.4700000000000006</v>
      </c>
    </row>
    <row r="53" spans="3:35" ht="52.5">
      <c r="C53" s="446" t="s">
        <v>787</v>
      </c>
      <c r="D53" s="447" t="s">
        <v>788</v>
      </c>
      <c r="E53" s="448" t="s">
        <v>9</v>
      </c>
      <c r="F53" s="449"/>
      <c r="G53" s="449">
        <v>65</v>
      </c>
      <c r="J53" s="441">
        <f t="shared" si="1"/>
        <v>48</v>
      </c>
      <c r="K53" s="442" t="s">
        <v>624</v>
      </c>
      <c r="L53" s="443" t="s">
        <v>789</v>
      </c>
      <c r="M53" s="444"/>
      <c r="N53" s="444">
        <v>1</v>
      </c>
      <c r="Q53" s="441">
        <f t="shared" si="2"/>
        <v>48</v>
      </c>
      <c r="R53" s="442" t="s">
        <v>790</v>
      </c>
      <c r="S53" s="443" t="s">
        <v>551</v>
      </c>
      <c r="T53" s="444"/>
      <c r="U53" s="444">
        <v>1954</v>
      </c>
      <c r="X53" s="418">
        <f t="shared" si="3"/>
        <v>48</v>
      </c>
      <c r="Y53" s="419" t="s">
        <v>791</v>
      </c>
      <c r="Z53" s="413" t="s">
        <v>551</v>
      </c>
      <c r="AA53" s="420"/>
      <c r="AB53" s="420">
        <v>2.4500000000000002</v>
      </c>
      <c r="AE53" s="421">
        <f t="shared" si="4"/>
        <v>45</v>
      </c>
      <c r="AF53" s="422" t="s">
        <v>792</v>
      </c>
      <c r="AG53" s="423" t="s">
        <v>559</v>
      </c>
      <c r="AH53" s="420"/>
      <c r="AI53" s="424">
        <v>5.9</v>
      </c>
    </row>
    <row r="54" spans="3:35" ht="42">
      <c r="C54" s="446" t="s">
        <v>793</v>
      </c>
      <c r="D54" s="447" t="s">
        <v>794</v>
      </c>
      <c r="E54" s="448" t="s">
        <v>789</v>
      </c>
      <c r="F54" s="449"/>
      <c r="G54" s="449">
        <v>8.5</v>
      </c>
      <c r="J54" s="441">
        <f t="shared" si="1"/>
        <v>49</v>
      </c>
      <c r="K54" s="442" t="s">
        <v>795</v>
      </c>
      <c r="L54" s="443" t="s">
        <v>583</v>
      </c>
      <c r="M54" s="444"/>
      <c r="N54" s="444">
        <v>4.66</v>
      </c>
      <c r="Q54" s="441">
        <f t="shared" si="2"/>
        <v>49</v>
      </c>
      <c r="R54" s="442" t="s">
        <v>796</v>
      </c>
      <c r="S54" s="443" t="s">
        <v>551</v>
      </c>
      <c r="T54" s="444"/>
      <c r="U54" s="444">
        <v>948.5</v>
      </c>
      <c r="X54" s="418">
        <f t="shared" si="3"/>
        <v>49</v>
      </c>
      <c r="Y54" s="419" t="s">
        <v>797</v>
      </c>
      <c r="Z54" s="413" t="s">
        <v>551</v>
      </c>
      <c r="AA54" s="420"/>
      <c r="AB54" s="420">
        <v>5.68</v>
      </c>
      <c r="AE54" s="421">
        <f t="shared" si="4"/>
        <v>46</v>
      </c>
      <c r="AF54" s="415" t="s">
        <v>798</v>
      </c>
      <c r="AG54" s="416" t="s">
        <v>559</v>
      </c>
      <c r="AH54" s="420"/>
      <c r="AI54" s="417">
        <v>0.69</v>
      </c>
    </row>
    <row r="55" spans="3:35" ht="51">
      <c r="C55" s="446" t="s">
        <v>799</v>
      </c>
      <c r="D55" s="447" t="s">
        <v>800</v>
      </c>
      <c r="E55" s="448" t="s">
        <v>789</v>
      </c>
      <c r="F55" s="449"/>
      <c r="G55" s="449">
        <v>11.8</v>
      </c>
      <c r="J55" s="441">
        <f t="shared" si="1"/>
        <v>50</v>
      </c>
      <c r="K55" s="442" t="s">
        <v>801</v>
      </c>
      <c r="L55" s="443" t="s">
        <v>583</v>
      </c>
      <c r="M55" s="444"/>
      <c r="N55" s="444">
        <v>5.95</v>
      </c>
      <c r="Q55" s="441">
        <f t="shared" si="2"/>
        <v>50</v>
      </c>
      <c r="R55" s="442" t="s">
        <v>802</v>
      </c>
      <c r="S55" s="443" t="s">
        <v>551</v>
      </c>
      <c r="T55" s="444"/>
      <c r="U55" s="444">
        <v>1688</v>
      </c>
      <c r="X55" s="418">
        <f t="shared" si="3"/>
        <v>50</v>
      </c>
      <c r="Y55" s="419" t="s">
        <v>803</v>
      </c>
      <c r="Z55" s="413" t="s">
        <v>551</v>
      </c>
      <c r="AA55" s="420"/>
      <c r="AB55" s="420">
        <v>1.55</v>
      </c>
      <c r="AE55" s="421">
        <f t="shared" si="4"/>
        <v>47</v>
      </c>
      <c r="AF55" s="415" t="s">
        <v>804</v>
      </c>
      <c r="AG55" s="416" t="s">
        <v>559</v>
      </c>
      <c r="AH55" s="420"/>
      <c r="AI55" s="417">
        <v>0.94</v>
      </c>
    </row>
    <row r="56" spans="3:35" ht="42">
      <c r="C56" s="446" t="s">
        <v>805</v>
      </c>
      <c r="D56" s="447" t="s">
        <v>806</v>
      </c>
      <c r="E56" s="448" t="s">
        <v>789</v>
      </c>
      <c r="F56" s="449"/>
      <c r="G56" s="449">
        <v>6.5</v>
      </c>
      <c r="J56" s="441">
        <f t="shared" si="1"/>
        <v>51</v>
      </c>
      <c r="K56" s="442" t="s">
        <v>807</v>
      </c>
      <c r="L56" s="443" t="s">
        <v>583</v>
      </c>
      <c r="M56" s="444"/>
      <c r="N56" s="444">
        <v>7.44</v>
      </c>
      <c r="Q56" s="441">
        <f t="shared" si="2"/>
        <v>51</v>
      </c>
      <c r="R56" s="442" t="s">
        <v>808</v>
      </c>
      <c r="S56" s="443" t="s">
        <v>583</v>
      </c>
      <c r="T56" s="444"/>
      <c r="U56" s="444">
        <v>0.55000000000000004</v>
      </c>
      <c r="X56" s="418">
        <f t="shared" si="3"/>
        <v>51</v>
      </c>
      <c r="Y56" s="419" t="s">
        <v>809</v>
      </c>
      <c r="Z56" s="413" t="s">
        <v>551</v>
      </c>
      <c r="AA56" s="420"/>
      <c r="AB56" s="420">
        <f>4.61*1.12*1.1</f>
        <v>5.679520000000001</v>
      </c>
      <c r="AE56" s="421">
        <f t="shared" si="4"/>
        <v>48</v>
      </c>
      <c r="AF56" s="415" t="s">
        <v>810</v>
      </c>
      <c r="AG56" s="416" t="s">
        <v>559</v>
      </c>
      <c r="AH56" s="420"/>
      <c r="AI56" s="417">
        <v>1.65</v>
      </c>
    </row>
    <row r="57" spans="3:35" ht="63.75">
      <c r="C57" s="446">
        <f>C52+1</f>
        <v>44</v>
      </c>
      <c r="D57" s="447" t="s">
        <v>811</v>
      </c>
      <c r="E57" s="448" t="s">
        <v>9</v>
      </c>
      <c r="F57" s="449"/>
      <c r="G57" s="449">
        <v>15.4</v>
      </c>
      <c r="J57" s="441">
        <f t="shared" si="1"/>
        <v>52</v>
      </c>
      <c r="K57" s="442" t="s">
        <v>624</v>
      </c>
      <c r="L57" s="443" t="s">
        <v>551</v>
      </c>
      <c r="M57" s="444"/>
      <c r="N57" s="444">
        <v>1</v>
      </c>
      <c r="Q57" s="441">
        <f t="shared" si="2"/>
        <v>52</v>
      </c>
      <c r="R57" s="442" t="s">
        <v>812</v>
      </c>
      <c r="S57" s="443" t="s">
        <v>551</v>
      </c>
      <c r="T57" s="444"/>
      <c r="U57" s="444">
        <v>129</v>
      </c>
      <c r="X57" s="418">
        <f t="shared" si="3"/>
        <v>52</v>
      </c>
      <c r="Y57" s="419" t="s">
        <v>813</v>
      </c>
      <c r="Z57" s="413" t="s">
        <v>551</v>
      </c>
      <c r="AA57" s="420"/>
      <c r="AB57" s="420">
        <f>5.68*2</f>
        <v>11.36</v>
      </c>
      <c r="AE57" s="421">
        <f t="shared" si="4"/>
        <v>49</v>
      </c>
      <c r="AF57" s="422" t="s">
        <v>814</v>
      </c>
      <c r="AG57" s="423" t="s">
        <v>559</v>
      </c>
      <c r="AH57" s="420"/>
      <c r="AI57" s="424">
        <v>4.83</v>
      </c>
    </row>
    <row r="58" spans="3:35" ht="42">
      <c r="C58" s="446">
        <f t="shared" si="0"/>
        <v>45</v>
      </c>
      <c r="D58" s="447" t="s">
        <v>815</v>
      </c>
      <c r="E58" s="448" t="s">
        <v>9</v>
      </c>
      <c r="F58" s="449"/>
      <c r="G58" s="449">
        <v>17.41</v>
      </c>
      <c r="J58" s="441">
        <f t="shared" si="1"/>
        <v>53</v>
      </c>
      <c r="K58" s="442" t="s">
        <v>624</v>
      </c>
      <c r="L58" s="443" t="s">
        <v>789</v>
      </c>
      <c r="M58" s="444"/>
      <c r="N58" s="444">
        <v>1</v>
      </c>
      <c r="Q58" s="441">
        <f t="shared" si="2"/>
        <v>53</v>
      </c>
      <c r="R58" s="442" t="s">
        <v>816</v>
      </c>
      <c r="S58" s="443" t="s">
        <v>551</v>
      </c>
      <c r="T58" s="444"/>
      <c r="U58" s="444">
        <v>30</v>
      </c>
      <c r="X58" s="418">
        <f t="shared" si="3"/>
        <v>53</v>
      </c>
      <c r="Y58" s="419" t="s">
        <v>817</v>
      </c>
      <c r="Z58" s="413" t="s">
        <v>551</v>
      </c>
      <c r="AA58" s="420"/>
      <c r="AB58" s="420">
        <f>9.86*1.12*1.1</f>
        <v>12.147520000000002</v>
      </c>
      <c r="AE58" s="421">
        <f t="shared" si="4"/>
        <v>50</v>
      </c>
      <c r="AF58" s="427" t="s">
        <v>818</v>
      </c>
      <c r="AG58" s="416" t="s">
        <v>559</v>
      </c>
      <c r="AH58" s="420"/>
      <c r="AI58" s="428">
        <v>6.9</v>
      </c>
    </row>
    <row r="59" spans="3:35" ht="42">
      <c r="C59" s="446">
        <f t="shared" si="0"/>
        <v>46</v>
      </c>
      <c r="D59" s="447" t="s">
        <v>819</v>
      </c>
      <c r="E59" s="448" t="s">
        <v>9</v>
      </c>
      <c r="F59" s="449"/>
      <c r="G59" s="449">
        <v>15.07</v>
      </c>
      <c r="J59" s="441">
        <f t="shared" si="1"/>
        <v>54</v>
      </c>
      <c r="K59" s="442" t="s">
        <v>820</v>
      </c>
      <c r="L59" s="443" t="s">
        <v>551</v>
      </c>
      <c r="M59" s="444"/>
      <c r="N59" s="444">
        <v>8.93</v>
      </c>
      <c r="Q59" s="441">
        <f t="shared" si="2"/>
        <v>54</v>
      </c>
      <c r="R59" s="442" t="s">
        <v>821</v>
      </c>
      <c r="S59" s="443" t="s">
        <v>551</v>
      </c>
      <c r="T59" s="444"/>
      <c r="U59" s="444">
        <v>19</v>
      </c>
      <c r="X59" s="418">
        <f t="shared" si="3"/>
        <v>54</v>
      </c>
      <c r="Y59" s="419" t="s">
        <v>822</v>
      </c>
      <c r="Z59" s="413" t="s">
        <v>551</v>
      </c>
      <c r="AA59" s="420"/>
      <c r="AB59" s="420">
        <f>9.86*1.12*1.1</f>
        <v>12.147520000000002</v>
      </c>
      <c r="AE59" s="421">
        <f t="shared" si="4"/>
        <v>51</v>
      </c>
      <c r="AF59" s="422" t="s">
        <v>823</v>
      </c>
      <c r="AG59" s="423" t="s">
        <v>559</v>
      </c>
      <c r="AH59" s="420"/>
      <c r="AI59" s="424">
        <v>16.07</v>
      </c>
    </row>
    <row r="60" spans="3:35" ht="38.25">
      <c r="C60" s="446">
        <f t="shared" si="0"/>
        <v>47</v>
      </c>
      <c r="D60" s="447" t="s">
        <v>824</v>
      </c>
      <c r="E60" s="448" t="s">
        <v>9</v>
      </c>
      <c r="F60" s="449"/>
      <c r="G60" s="449">
        <v>27.75</v>
      </c>
      <c r="J60" s="441">
        <f t="shared" si="1"/>
        <v>55</v>
      </c>
      <c r="K60" s="442" t="s">
        <v>825</v>
      </c>
      <c r="L60" s="443" t="s">
        <v>551</v>
      </c>
      <c r="M60" s="444"/>
      <c r="N60" s="444">
        <v>1</v>
      </c>
      <c r="Q60" s="441">
        <f t="shared" si="2"/>
        <v>55</v>
      </c>
      <c r="R60" s="442" t="s">
        <v>826</v>
      </c>
      <c r="S60" s="443" t="s">
        <v>551</v>
      </c>
      <c r="T60" s="444"/>
      <c r="U60" s="444">
        <v>26</v>
      </c>
      <c r="X60" s="418">
        <f t="shared" si="3"/>
        <v>55</v>
      </c>
      <c r="Y60" s="419" t="s">
        <v>827</v>
      </c>
      <c r="Z60" s="413" t="s">
        <v>551</v>
      </c>
      <c r="AA60" s="420"/>
      <c r="AB60" s="420">
        <f>9.86*1.12*1.1</f>
        <v>12.147520000000002</v>
      </c>
      <c r="AE60" s="421">
        <f t="shared" si="4"/>
        <v>52</v>
      </c>
      <c r="AF60" s="415" t="s">
        <v>828</v>
      </c>
      <c r="AG60" s="416" t="s">
        <v>559</v>
      </c>
      <c r="AH60" s="420"/>
      <c r="AI60" s="417">
        <v>4.46</v>
      </c>
    </row>
    <row r="61" spans="3:35" ht="52.5">
      <c r="C61" s="446">
        <f t="shared" si="0"/>
        <v>48</v>
      </c>
      <c r="D61" s="447" t="s">
        <v>829</v>
      </c>
      <c r="E61" s="448" t="s">
        <v>9</v>
      </c>
      <c r="F61" s="449"/>
      <c r="G61" s="449">
        <v>33.58</v>
      </c>
      <c r="J61" s="441">
        <f t="shared" si="1"/>
        <v>56</v>
      </c>
      <c r="K61" s="442" t="s">
        <v>830</v>
      </c>
      <c r="L61" s="443" t="s">
        <v>551</v>
      </c>
      <c r="M61" s="444"/>
      <c r="N61" s="444">
        <v>12.28</v>
      </c>
      <c r="Q61" s="441">
        <f t="shared" si="2"/>
        <v>56</v>
      </c>
      <c r="R61" s="442" t="s">
        <v>831</v>
      </c>
      <c r="S61" s="443" t="s">
        <v>551</v>
      </c>
      <c r="T61" s="444"/>
      <c r="U61" s="444">
        <v>18</v>
      </c>
      <c r="X61" s="418">
        <f t="shared" si="3"/>
        <v>56</v>
      </c>
      <c r="Y61" s="419" t="s">
        <v>832</v>
      </c>
      <c r="Z61" s="413" t="s">
        <v>551</v>
      </c>
      <c r="AA61" s="420"/>
      <c r="AB61" s="420">
        <f>5.68*3</f>
        <v>17.04</v>
      </c>
      <c r="AE61" s="421">
        <f t="shared" si="4"/>
        <v>53</v>
      </c>
      <c r="AF61" s="415" t="s">
        <v>833</v>
      </c>
      <c r="AG61" s="416" t="s">
        <v>559</v>
      </c>
      <c r="AH61" s="420"/>
      <c r="AI61" s="417">
        <v>6.5</v>
      </c>
    </row>
    <row r="62" spans="3:35" ht="38.25">
      <c r="C62" s="446">
        <f t="shared" si="0"/>
        <v>49</v>
      </c>
      <c r="D62" s="447" t="s">
        <v>834</v>
      </c>
      <c r="E62" s="448" t="s">
        <v>9</v>
      </c>
      <c r="F62" s="449"/>
      <c r="G62" s="449">
        <v>10.199999999999999</v>
      </c>
      <c r="J62" s="441">
        <f t="shared" si="1"/>
        <v>57</v>
      </c>
      <c r="K62" s="442" t="s">
        <v>835</v>
      </c>
      <c r="L62" s="443" t="s">
        <v>551</v>
      </c>
      <c r="M62" s="444"/>
      <c r="N62" s="444">
        <v>13.62</v>
      </c>
      <c r="Q62" s="441">
        <f t="shared" si="2"/>
        <v>57</v>
      </c>
      <c r="R62" s="442" t="s">
        <v>836</v>
      </c>
      <c r="S62" s="443" t="s">
        <v>551</v>
      </c>
      <c r="T62" s="444"/>
      <c r="U62" s="444">
        <v>16</v>
      </c>
      <c r="X62" s="418">
        <f t="shared" si="3"/>
        <v>57</v>
      </c>
      <c r="Y62" s="419" t="s">
        <v>837</v>
      </c>
      <c r="Z62" s="413" t="s">
        <v>551</v>
      </c>
      <c r="AA62" s="420"/>
      <c r="AB62" s="420">
        <f>5.68*3</f>
        <v>17.04</v>
      </c>
      <c r="AE62" s="421">
        <f t="shared" si="4"/>
        <v>54</v>
      </c>
      <c r="AF62" s="429" t="s">
        <v>838</v>
      </c>
      <c r="AG62" s="430" t="s">
        <v>48</v>
      </c>
      <c r="AH62" s="420"/>
      <c r="AI62" s="417">
        <v>5.55</v>
      </c>
    </row>
    <row r="63" spans="3:35" ht="38.25">
      <c r="C63" s="446" t="s">
        <v>839</v>
      </c>
      <c r="D63" s="447" t="s">
        <v>840</v>
      </c>
      <c r="E63" s="448" t="s">
        <v>9</v>
      </c>
      <c r="F63" s="449"/>
      <c r="G63" s="449">
        <v>13</v>
      </c>
      <c r="J63" s="441">
        <f t="shared" si="1"/>
        <v>58</v>
      </c>
      <c r="K63" s="442" t="s">
        <v>841</v>
      </c>
      <c r="L63" s="443" t="s">
        <v>551</v>
      </c>
      <c r="M63" s="444"/>
      <c r="N63" s="444">
        <v>15.83</v>
      </c>
      <c r="Q63" s="441">
        <f t="shared" si="2"/>
        <v>58</v>
      </c>
      <c r="R63" s="442" t="s">
        <v>842</v>
      </c>
      <c r="S63" s="443" t="s">
        <v>551</v>
      </c>
      <c r="T63" s="444"/>
      <c r="U63" s="444">
        <v>9</v>
      </c>
      <c r="X63" s="418">
        <f t="shared" si="3"/>
        <v>58</v>
      </c>
      <c r="Y63" s="419" t="s">
        <v>843</v>
      </c>
      <c r="Z63" s="413" t="s">
        <v>551</v>
      </c>
      <c r="AA63" s="420"/>
      <c r="AB63" s="420">
        <f>5.68*3</f>
        <v>17.04</v>
      </c>
      <c r="AE63" s="421">
        <f t="shared" si="4"/>
        <v>55</v>
      </c>
      <c r="AF63" s="415" t="s">
        <v>844</v>
      </c>
      <c r="AG63" s="416" t="s">
        <v>48</v>
      </c>
      <c r="AH63" s="420"/>
      <c r="AI63" s="417">
        <v>2</v>
      </c>
    </row>
    <row r="64" spans="3:35" ht="63.75">
      <c r="C64" s="446">
        <f>C62+1</f>
        <v>50</v>
      </c>
      <c r="D64" s="447" t="s">
        <v>845</v>
      </c>
      <c r="E64" s="448" t="s">
        <v>9</v>
      </c>
      <c r="F64" s="449"/>
      <c r="G64" s="449">
        <v>1.5</v>
      </c>
      <c r="J64" s="441">
        <f t="shared" si="1"/>
        <v>59</v>
      </c>
      <c r="K64" s="442" t="s">
        <v>846</v>
      </c>
      <c r="L64" s="443" t="s">
        <v>551</v>
      </c>
      <c r="M64" s="444"/>
      <c r="N64" s="444">
        <v>19.010000000000002</v>
      </c>
      <c r="Q64" s="441">
        <f t="shared" si="2"/>
        <v>59</v>
      </c>
      <c r="R64" s="442" t="s">
        <v>847</v>
      </c>
      <c r="S64" s="443" t="s">
        <v>551</v>
      </c>
      <c r="T64" s="444"/>
      <c r="U64" s="444">
        <v>75</v>
      </c>
      <c r="X64" s="418">
        <f t="shared" si="3"/>
        <v>59</v>
      </c>
      <c r="Y64" s="419" t="s">
        <v>848</v>
      </c>
      <c r="Z64" s="413" t="s">
        <v>551</v>
      </c>
      <c r="AA64" s="420"/>
      <c r="AB64" s="420">
        <v>22.5</v>
      </c>
      <c r="AE64" s="421">
        <f t="shared" si="4"/>
        <v>56</v>
      </c>
      <c r="AF64" s="415" t="s">
        <v>849</v>
      </c>
      <c r="AG64" s="416" t="s">
        <v>247</v>
      </c>
      <c r="AH64" s="420"/>
      <c r="AI64" s="417">
        <v>4.3899999999999997</v>
      </c>
    </row>
    <row r="65" spans="3:35" ht="38.25">
      <c r="C65" s="446">
        <f t="shared" si="0"/>
        <v>51</v>
      </c>
      <c r="D65" s="447" t="s">
        <v>850</v>
      </c>
      <c r="E65" s="448" t="s">
        <v>9</v>
      </c>
      <c r="F65" s="449"/>
      <c r="G65" s="449">
        <v>1.6</v>
      </c>
      <c r="J65" s="441">
        <f t="shared" si="1"/>
        <v>60</v>
      </c>
      <c r="K65" s="442" t="s">
        <v>851</v>
      </c>
      <c r="L65" s="443" t="s">
        <v>551</v>
      </c>
      <c r="M65" s="444"/>
      <c r="N65" s="444">
        <v>1</v>
      </c>
      <c r="Q65" s="441">
        <f t="shared" si="2"/>
        <v>60</v>
      </c>
      <c r="R65" s="442" t="s">
        <v>852</v>
      </c>
      <c r="S65" s="443" t="s">
        <v>551</v>
      </c>
      <c r="T65" s="444"/>
      <c r="U65" s="444">
        <v>1</v>
      </c>
      <c r="X65" s="418">
        <f t="shared" si="3"/>
        <v>60</v>
      </c>
      <c r="Y65" s="419" t="s">
        <v>853</v>
      </c>
      <c r="Z65" s="413" t="s">
        <v>551</v>
      </c>
      <c r="AA65" s="420"/>
      <c r="AB65" s="420">
        <v>22.5</v>
      </c>
      <c r="AE65" s="421">
        <f t="shared" si="4"/>
        <v>57</v>
      </c>
      <c r="AF65" s="422" t="s">
        <v>854</v>
      </c>
      <c r="AG65" s="423" t="s">
        <v>559</v>
      </c>
      <c r="AH65" s="420"/>
      <c r="AI65" s="424">
        <v>25.3</v>
      </c>
    </row>
    <row r="66" spans="3:35" ht="136.5">
      <c r="C66" s="446">
        <f t="shared" si="0"/>
        <v>52</v>
      </c>
      <c r="D66" s="447" t="s">
        <v>855</v>
      </c>
      <c r="E66" s="448" t="s">
        <v>9</v>
      </c>
      <c r="F66" s="449"/>
      <c r="G66" s="449">
        <f>0.54/100</f>
        <v>5.4000000000000003E-3</v>
      </c>
      <c r="J66" s="441">
        <f t="shared" si="1"/>
        <v>61</v>
      </c>
      <c r="K66" s="442" t="s">
        <v>856</v>
      </c>
      <c r="L66" s="443" t="s">
        <v>551</v>
      </c>
      <c r="M66" s="444"/>
      <c r="N66" s="444">
        <v>1</v>
      </c>
      <c r="Q66" s="441">
        <f t="shared" si="2"/>
        <v>61</v>
      </c>
      <c r="R66" s="442" t="s">
        <v>857</v>
      </c>
      <c r="S66" s="443" t="s">
        <v>551</v>
      </c>
      <c r="T66" s="444"/>
      <c r="U66" s="444">
        <v>25</v>
      </c>
      <c r="X66" s="418">
        <f t="shared" si="3"/>
        <v>61</v>
      </c>
      <c r="Y66" s="419" t="s">
        <v>858</v>
      </c>
      <c r="Z66" s="413" t="s">
        <v>551</v>
      </c>
      <c r="AA66" s="420"/>
      <c r="AB66" s="420">
        <v>32.5</v>
      </c>
      <c r="AE66" s="421">
        <f t="shared" si="4"/>
        <v>58</v>
      </c>
      <c r="AF66" s="422" t="s">
        <v>859</v>
      </c>
      <c r="AG66" s="423" t="s">
        <v>559</v>
      </c>
      <c r="AH66" s="420"/>
      <c r="AI66" s="424">
        <v>18500</v>
      </c>
    </row>
    <row r="67" spans="3:35" ht="38.25">
      <c r="C67" s="446">
        <f t="shared" si="0"/>
        <v>53</v>
      </c>
      <c r="D67" s="447" t="s">
        <v>860</v>
      </c>
      <c r="E67" s="448" t="s">
        <v>9</v>
      </c>
      <c r="F67" s="449"/>
      <c r="G67" s="449">
        <f>0.93/100</f>
        <v>9.300000000000001E-3</v>
      </c>
      <c r="J67" s="441">
        <f t="shared" si="1"/>
        <v>62</v>
      </c>
      <c r="K67" s="442" t="s">
        <v>861</v>
      </c>
      <c r="L67" s="443" t="s">
        <v>551</v>
      </c>
      <c r="M67" s="444"/>
      <c r="N67" s="444">
        <v>39.57</v>
      </c>
      <c r="Q67" s="441">
        <f t="shared" si="2"/>
        <v>62</v>
      </c>
      <c r="R67" s="442" t="s">
        <v>862</v>
      </c>
      <c r="S67" s="443" t="s">
        <v>551</v>
      </c>
      <c r="T67" s="444"/>
      <c r="U67" s="444">
        <v>20</v>
      </c>
      <c r="X67" s="418">
        <f t="shared" si="3"/>
        <v>62</v>
      </c>
      <c r="Y67" s="419" t="s">
        <v>863</v>
      </c>
      <c r="Z67" s="413" t="s">
        <v>551</v>
      </c>
      <c r="AA67" s="420"/>
      <c r="AB67" s="420">
        <v>48</v>
      </c>
      <c r="AE67" s="421">
        <f t="shared" si="4"/>
        <v>59</v>
      </c>
      <c r="AF67" s="422" t="s">
        <v>864</v>
      </c>
      <c r="AG67" s="423" t="s">
        <v>559</v>
      </c>
      <c r="AH67" s="420"/>
      <c r="AI67" s="424">
        <v>55.5</v>
      </c>
    </row>
    <row r="68" spans="3:35" ht="38.25">
      <c r="C68" s="446">
        <f t="shared" si="0"/>
        <v>54</v>
      </c>
      <c r="D68" s="447" t="s">
        <v>865</v>
      </c>
      <c r="E68" s="448" t="s">
        <v>9</v>
      </c>
      <c r="F68" s="449"/>
      <c r="G68" s="449">
        <v>1.0900000000000001</v>
      </c>
      <c r="J68" s="441">
        <f t="shared" si="1"/>
        <v>63</v>
      </c>
      <c r="K68" s="442" t="s">
        <v>866</v>
      </c>
      <c r="L68" s="443" t="s">
        <v>551</v>
      </c>
      <c r="M68" s="444"/>
      <c r="N68" s="444">
        <v>45.75</v>
      </c>
      <c r="Q68" s="441">
        <f t="shared" si="2"/>
        <v>63</v>
      </c>
      <c r="R68" s="442" t="s">
        <v>867</v>
      </c>
      <c r="S68" s="443" t="s">
        <v>551</v>
      </c>
      <c r="T68" s="444"/>
      <c r="U68" s="444">
        <v>7</v>
      </c>
      <c r="X68" s="418">
        <f t="shared" si="3"/>
        <v>63</v>
      </c>
      <c r="Y68" s="419" t="s">
        <v>868</v>
      </c>
      <c r="Z68" s="413" t="s">
        <v>551</v>
      </c>
      <c r="AA68" s="420"/>
      <c r="AB68" s="420">
        <v>48</v>
      </c>
      <c r="AE68" s="421">
        <f t="shared" si="4"/>
        <v>60</v>
      </c>
      <c r="AF68" s="422" t="s">
        <v>869</v>
      </c>
      <c r="AG68" s="423" t="s">
        <v>559</v>
      </c>
      <c r="AH68" s="420"/>
      <c r="AI68" s="424">
        <v>25.5</v>
      </c>
    </row>
    <row r="69" spans="3:35" ht="51">
      <c r="C69" s="446">
        <f t="shared" si="0"/>
        <v>55</v>
      </c>
      <c r="D69" s="447" t="s">
        <v>870</v>
      </c>
      <c r="E69" s="448" t="s">
        <v>598</v>
      </c>
      <c r="F69" s="449"/>
      <c r="G69" s="449">
        <v>12.38</v>
      </c>
      <c r="J69" s="441">
        <f t="shared" si="1"/>
        <v>64</v>
      </c>
      <c r="K69" s="442" t="s">
        <v>871</v>
      </c>
      <c r="L69" s="443" t="s">
        <v>551</v>
      </c>
      <c r="M69" s="444"/>
      <c r="N69" s="444">
        <v>1</v>
      </c>
      <c r="Q69" s="441">
        <f t="shared" si="2"/>
        <v>64</v>
      </c>
      <c r="R69" s="442" t="s">
        <v>872</v>
      </c>
      <c r="S69" s="443" t="s">
        <v>583</v>
      </c>
      <c r="T69" s="444"/>
      <c r="U69" s="444">
        <v>0.38</v>
      </c>
      <c r="X69" s="418">
        <f t="shared" si="3"/>
        <v>64</v>
      </c>
      <c r="Y69" s="419" t="s">
        <v>873</v>
      </c>
      <c r="Z69" s="413" t="s">
        <v>551</v>
      </c>
      <c r="AA69" s="420"/>
      <c r="AB69" s="420">
        <v>59</v>
      </c>
      <c r="AE69" s="421">
        <f t="shared" si="4"/>
        <v>61</v>
      </c>
      <c r="AF69" s="415" t="s">
        <v>874</v>
      </c>
      <c r="AG69" s="416" t="s">
        <v>551</v>
      </c>
      <c r="AH69" s="420"/>
      <c r="AI69" s="417">
        <v>0.17</v>
      </c>
    </row>
    <row r="70" spans="3:35" ht="51">
      <c r="C70" s="446">
        <f t="shared" si="0"/>
        <v>56</v>
      </c>
      <c r="D70" s="447" t="s">
        <v>875</v>
      </c>
      <c r="E70" s="448" t="s">
        <v>779</v>
      </c>
      <c r="F70" s="449"/>
      <c r="G70" s="449">
        <v>2.78</v>
      </c>
      <c r="J70" s="441">
        <f t="shared" si="1"/>
        <v>65</v>
      </c>
      <c r="K70" s="442" t="s">
        <v>876</v>
      </c>
      <c r="L70" s="443" t="s">
        <v>551</v>
      </c>
      <c r="M70" s="444"/>
      <c r="N70" s="444">
        <v>1</v>
      </c>
      <c r="Q70" s="441">
        <f t="shared" si="2"/>
        <v>65</v>
      </c>
      <c r="R70" s="442" t="s">
        <v>877</v>
      </c>
      <c r="S70" s="443" t="s">
        <v>583</v>
      </c>
      <c r="T70" s="444"/>
      <c r="U70" s="444">
        <v>0.75</v>
      </c>
      <c r="X70" s="418">
        <f t="shared" si="3"/>
        <v>65</v>
      </c>
      <c r="Y70" s="419" t="s">
        <v>878</v>
      </c>
      <c r="Z70" s="413" t="s">
        <v>551</v>
      </c>
      <c r="AA70" s="420"/>
      <c r="AB70" s="420">
        <v>59</v>
      </c>
      <c r="AE70" s="421">
        <f t="shared" si="4"/>
        <v>62</v>
      </c>
      <c r="AF70" s="415" t="s">
        <v>879</v>
      </c>
      <c r="AG70" s="416" t="s">
        <v>17</v>
      </c>
      <c r="AH70" s="420"/>
      <c r="AI70" s="417">
        <v>39.450000000000003</v>
      </c>
    </row>
    <row r="71" spans="3:35" ht="63.75">
      <c r="C71" s="446">
        <f t="shared" si="0"/>
        <v>57</v>
      </c>
      <c r="D71" s="447" t="s">
        <v>880</v>
      </c>
      <c r="E71" s="448" t="s">
        <v>9</v>
      </c>
      <c r="F71" s="449"/>
      <c r="G71" s="449">
        <v>1.84</v>
      </c>
      <c r="J71" s="441">
        <f t="shared" si="1"/>
        <v>66</v>
      </c>
      <c r="K71" s="442" t="s">
        <v>881</v>
      </c>
      <c r="L71" s="443" t="s">
        <v>551</v>
      </c>
      <c r="M71" s="444"/>
      <c r="N71" s="444">
        <v>16.91</v>
      </c>
      <c r="Q71" s="441">
        <f t="shared" si="2"/>
        <v>66</v>
      </c>
      <c r="R71" s="442" t="s">
        <v>882</v>
      </c>
      <c r="S71" s="443" t="s">
        <v>551</v>
      </c>
      <c r="T71" s="444"/>
      <c r="U71" s="444">
        <v>32.75</v>
      </c>
      <c r="X71" s="418">
        <f t="shared" si="3"/>
        <v>66</v>
      </c>
      <c r="Y71" s="419" t="s">
        <v>883</v>
      </c>
      <c r="Z71" s="413" t="s">
        <v>551</v>
      </c>
      <c r="AA71" s="420"/>
      <c r="AB71" s="420">
        <v>59</v>
      </c>
      <c r="AE71" s="421">
        <f t="shared" si="4"/>
        <v>63</v>
      </c>
      <c r="AF71" s="415" t="s">
        <v>884</v>
      </c>
      <c r="AG71" s="416" t="s">
        <v>17</v>
      </c>
      <c r="AH71" s="420"/>
      <c r="AI71" s="417">
        <v>39.409999999999997</v>
      </c>
    </row>
    <row r="72" spans="3:35" ht="51">
      <c r="C72" s="446">
        <f t="shared" ref="C72:C116" si="5">C71+1</f>
        <v>58</v>
      </c>
      <c r="D72" s="447" t="s">
        <v>885</v>
      </c>
      <c r="E72" s="448" t="s">
        <v>9</v>
      </c>
      <c r="F72" s="449"/>
      <c r="G72" s="449">
        <v>1.72</v>
      </c>
      <c r="J72" s="441">
        <f t="shared" ref="J72:J84" si="6">J71+1</f>
        <v>67</v>
      </c>
      <c r="K72" s="442" t="s">
        <v>886</v>
      </c>
      <c r="L72" s="443" t="s">
        <v>551</v>
      </c>
      <c r="M72" s="444"/>
      <c r="N72" s="444">
        <v>17.32</v>
      </c>
      <c r="Q72" s="441">
        <f t="shared" ref="Q72:Q95" si="7">Q71+1</f>
        <v>67</v>
      </c>
      <c r="R72" s="442" t="s">
        <v>887</v>
      </c>
      <c r="S72" s="443" t="s">
        <v>583</v>
      </c>
      <c r="T72" s="444"/>
      <c r="U72" s="444">
        <v>4.8499999999999996</v>
      </c>
      <c r="X72" s="418">
        <f t="shared" ref="X72:X103" si="8">X71+1</f>
        <v>67</v>
      </c>
      <c r="Y72" s="419" t="s">
        <v>888</v>
      </c>
      <c r="Z72" s="413" t="s">
        <v>551</v>
      </c>
      <c r="AA72" s="420"/>
      <c r="AB72" s="420">
        <v>149</v>
      </c>
      <c r="AE72" s="421" t="s">
        <v>889</v>
      </c>
      <c r="AF72" s="415" t="s">
        <v>890</v>
      </c>
      <c r="AG72" s="416" t="s">
        <v>17</v>
      </c>
      <c r="AH72" s="420"/>
      <c r="AI72" s="417">
        <v>49</v>
      </c>
    </row>
    <row r="73" spans="3:35" ht="64.5">
      <c r="C73" s="446">
        <f t="shared" si="5"/>
        <v>59</v>
      </c>
      <c r="D73" s="447" t="s">
        <v>891</v>
      </c>
      <c r="E73" s="448" t="s">
        <v>16</v>
      </c>
      <c r="F73" s="449"/>
      <c r="G73" s="449">
        <v>10</v>
      </c>
      <c r="J73" s="441">
        <f t="shared" si="6"/>
        <v>68</v>
      </c>
      <c r="K73" s="442" t="s">
        <v>892</v>
      </c>
      <c r="L73" s="443" t="s">
        <v>551</v>
      </c>
      <c r="M73" s="444"/>
      <c r="N73" s="444">
        <v>21.53</v>
      </c>
      <c r="Q73" s="441">
        <f t="shared" si="7"/>
        <v>68</v>
      </c>
      <c r="R73" s="442" t="s">
        <v>893</v>
      </c>
      <c r="S73" s="443" t="s">
        <v>551</v>
      </c>
      <c r="T73" s="444"/>
      <c r="U73" s="444">
        <v>377</v>
      </c>
      <c r="X73" s="418">
        <f t="shared" si="8"/>
        <v>68</v>
      </c>
      <c r="Y73" s="419" t="s">
        <v>894</v>
      </c>
      <c r="Z73" s="413" t="s">
        <v>551</v>
      </c>
      <c r="AA73" s="420"/>
      <c r="AB73" s="420">
        <v>149</v>
      </c>
      <c r="AE73" s="421">
        <f>AE71+1</f>
        <v>64</v>
      </c>
      <c r="AF73" s="431" t="s">
        <v>895</v>
      </c>
      <c r="AG73" s="416" t="s">
        <v>596</v>
      </c>
      <c r="AH73" s="420"/>
      <c r="AI73" s="417">
        <v>148.5</v>
      </c>
    </row>
    <row r="74" spans="3:35" ht="51">
      <c r="C74" s="446">
        <f t="shared" si="5"/>
        <v>60</v>
      </c>
      <c r="D74" s="447" t="s">
        <v>896</v>
      </c>
      <c r="E74" s="448" t="s">
        <v>16</v>
      </c>
      <c r="F74" s="449"/>
      <c r="G74" s="449">
        <v>24.88</v>
      </c>
      <c r="J74" s="441">
        <f t="shared" si="6"/>
        <v>69</v>
      </c>
      <c r="K74" s="442" t="s">
        <v>897</v>
      </c>
      <c r="L74" s="443" t="s">
        <v>551</v>
      </c>
      <c r="M74" s="444"/>
      <c r="N74" s="444">
        <v>32.619999999999997</v>
      </c>
      <c r="Q74" s="441">
        <f t="shared" si="7"/>
        <v>69</v>
      </c>
      <c r="R74" s="442" t="s">
        <v>898</v>
      </c>
      <c r="S74" s="443" t="s">
        <v>551</v>
      </c>
      <c r="T74" s="444"/>
      <c r="U74" s="444">
        <v>714</v>
      </c>
      <c r="X74" s="418">
        <f t="shared" si="8"/>
        <v>69</v>
      </c>
      <c r="Y74" s="419" t="s">
        <v>899</v>
      </c>
      <c r="Z74" s="413" t="s">
        <v>551</v>
      </c>
      <c r="AA74" s="420"/>
      <c r="AB74" s="420">
        <v>149</v>
      </c>
      <c r="AE74" s="421">
        <f t="shared" ref="AE74" si="9">AE73+1</f>
        <v>65</v>
      </c>
      <c r="AF74" s="415" t="s">
        <v>900</v>
      </c>
      <c r="AG74" s="416" t="s">
        <v>17</v>
      </c>
      <c r="AH74" s="420"/>
      <c r="AI74" s="417">
        <v>260</v>
      </c>
    </row>
    <row r="75" spans="3:35" ht="63.75">
      <c r="C75" s="446">
        <f t="shared" si="5"/>
        <v>61</v>
      </c>
      <c r="D75" s="447" t="s">
        <v>901</v>
      </c>
      <c r="E75" s="448" t="s">
        <v>16</v>
      </c>
      <c r="F75" s="449"/>
      <c r="G75" s="449">
        <v>85</v>
      </c>
      <c r="J75" s="441">
        <f t="shared" si="6"/>
        <v>70</v>
      </c>
      <c r="K75" s="442" t="s">
        <v>902</v>
      </c>
      <c r="L75" s="443" t="s">
        <v>551</v>
      </c>
      <c r="M75" s="444"/>
      <c r="N75" s="444">
        <v>8850</v>
      </c>
      <c r="Q75" s="441">
        <f t="shared" si="7"/>
        <v>70</v>
      </c>
      <c r="R75" s="442" t="s">
        <v>903</v>
      </c>
      <c r="S75" s="443" t="s">
        <v>551</v>
      </c>
      <c r="T75" s="444"/>
      <c r="U75" s="444">
        <v>1.89</v>
      </c>
      <c r="X75" s="418">
        <f t="shared" si="8"/>
        <v>70</v>
      </c>
      <c r="Y75" s="419" t="s">
        <v>904</v>
      </c>
      <c r="Z75" s="413" t="s">
        <v>551</v>
      </c>
      <c r="AA75" s="420"/>
      <c r="AB75" s="420">
        <v>270</v>
      </c>
      <c r="AE75" s="421" t="s">
        <v>905</v>
      </c>
      <c r="AF75" s="415" t="s">
        <v>906</v>
      </c>
      <c r="AG75" s="416" t="s">
        <v>17</v>
      </c>
      <c r="AH75" s="420"/>
      <c r="AI75" s="417">
        <v>105.98</v>
      </c>
    </row>
    <row r="76" spans="3:35" ht="51">
      <c r="C76" s="446">
        <f t="shared" si="5"/>
        <v>62</v>
      </c>
      <c r="D76" s="447" t="s">
        <v>907</v>
      </c>
      <c r="E76" s="448" t="s">
        <v>598</v>
      </c>
      <c r="F76" s="449"/>
      <c r="G76" s="449">
        <v>15.82</v>
      </c>
      <c r="J76" s="441">
        <f t="shared" si="6"/>
        <v>71</v>
      </c>
      <c r="K76" s="442" t="s">
        <v>624</v>
      </c>
      <c r="L76" s="443" t="s">
        <v>583</v>
      </c>
      <c r="M76" s="444"/>
      <c r="N76" s="444">
        <v>1</v>
      </c>
      <c r="Q76" s="441">
        <f t="shared" si="7"/>
        <v>71</v>
      </c>
      <c r="R76" s="442" t="s">
        <v>908</v>
      </c>
      <c r="S76" s="443" t="s">
        <v>551</v>
      </c>
      <c r="T76" s="444"/>
      <c r="U76" s="444">
        <v>7.5</v>
      </c>
      <c r="X76" s="418">
        <f t="shared" si="8"/>
        <v>71</v>
      </c>
      <c r="Y76" s="419" t="s">
        <v>909</v>
      </c>
      <c r="Z76" s="413" t="s">
        <v>551</v>
      </c>
      <c r="AA76" s="420"/>
      <c r="AB76" s="420">
        <v>410</v>
      </c>
      <c r="AE76" s="421">
        <f>AE74+1</f>
        <v>66</v>
      </c>
      <c r="AF76" s="415" t="s">
        <v>910</v>
      </c>
      <c r="AG76" s="416" t="s">
        <v>17</v>
      </c>
      <c r="AH76" s="420"/>
      <c r="AI76" s="417">
        <v>48</v>
      </c>
    </row>
    <row r="77" spans="3:35" ht="76.5">
      <c r="C77" s="446">
        <f t="shared" si="5"/>
        <v>63</v>
      </c>
      <c r="D77" s="447" t="s">
        <v>911</v>
      </c>
      <c r="E77" s="448" t="s">
        <v>16</v>
      </c>
      <c r="F77" s="449"/>
      <c r="G77" s="449">
        <v>120</v>
      </c>
      <c r="J77" s="441">
        <f t="shared" si="6"/>
        <v>72</v>
      </c>
      <c r="K77" s="442" t="s">
        <v>912</v>
      </c>
      <c r="L77" s="443" t="s">
        <v>551</v>
      </c>
      <c r="M77" s="444"/>
      <c r="N77" s="444">
        <v>2992</v>
      </c>
      <c r="Q77" s="441">
        <f t="shared" si="7"/>
        <v>72</v>
      </c>
      <c r="R77" s="442" t="s">
        <v>913</v>
      </c>
      <c r="S77" s="443" t="s">
        <v>583</v>
      </c>
      <c r="T77" s="444"/>
      <c r="U77" s="444">
        <v>7.5</v>
      </c>
      <c r="X77" s="418">
        <f t="shared" si="8"/>
        <v>72</v>
      </c>
      <c r="Y77" s="419" t="s">
        <v>914</v>
      </c>
      <c r="Z77" s="413" t="s">
        <v>551</v>
      </c>
      <c r="AA77" s="420"/>
      <c r="AB77" s="420">
        <v>770</v>
      </c>
      <c r="AE77" s="421" t="s">
        <v>915</v>
      </c>
      <c r="AF77" s="415" t="s">
        <v>916</v>
      </c>
      <c r="AG77" s="416" t="s">
        <v>17</v>
      </c>
      <c r="AH77" s="420"/>
      <c r="AI77" s="417">
        <v>56</v>
      </c>
    </row>
    <row r="78" spans="3:35" ht="89.25">
      <c r="C78" s="446">
        <f t="shared" si="5"/>
        <v>64</v>
      </c>
      <c r="D78" s="447" t="s">
        <v>917</v>
      </c>
      <c r="E78" s="448" t="s">
        <v>598</v>
      </c>
      <c r="F78" s="449"/>
      <c r="G78" s="449">
        <v>3.89</v>
      </c>
      <c r="J78" s="441">
        <f t="shared" si="6"/>
        <v>73</v>
      </c>
      <c r="K78" s="442" t="s">
        <v>918</v>
      </c>
      <c r="L78" s="443" t="s">
        <v>551</v>
      </c>
      <c r="M78" s="444"/>
      <c r="N78" s="444">
        <v>3968</v>
      </c>
      <c r="Q78" s="441">
        <f t="shared" si="7"/>
        <v>73</v>
      </c>
      <c r="R78" s="442" t="s">
        <v>919</v>
      </c>
      <c r="S78" s="443" t="s">
        <v>551</v>
      </c>
      <c r="T78" s="444"/>
      <c r="U78" s="444">
        <v>85</v>
      </c>
      <c r="X78" s="418">
        <f t="shared" si="8"/>
        <v>73</v>
      </c>
      <c r="Y78" s="419" t="s">
        <v>920</v>
      </c>
      <c r="Z78" s="413" t="s">
        <v>551</v>
      </c>
      <c r="AA78" s="420"/>
      <c r="AB78" s="420">
        <v>215</v>
      </c>
      <c r="AE78" s="421">
        <f>AE76+1</f>
        <v>67</v>
      </c>
      <c r="AF78" s="415" t="s">
        <v>921</v>
      </c>
      <c r="AG78" s="416" t="s">
        <v>17</v>
      </c>
      <c r="AH78" s="420"/>
      <c r="AI78" s="417">
        <v>66.47</v>
      </c>
    </row>
    <row r="79" spans="3:35" ht="38.25">
      <c r="C79" s="446">
        <f t="shared" si="5"/>
        <v>65</v>
      </c>
      <c r="D79" s="447" t="s">
        <v>922</v>
      </c>
      <c r="E79" s="448" t="s">
        <v>598</v>
      </c>
      <c r="F79" s="449"/>
      <c r="G79" s="694">
        <v>3.08</v>
      </c>
      <c r="J79" s="441">
        <f t="shared" si="6"/>
        <v>74</v>
      </c>
      <c r="K79" s="442" t="s">
        <v>624</v>
      </c>
      <c r="L79" s="443" t="s">
        <v>705</v>
      </c>
      <c r="M79" s="444"/>
      <c r="N79" s="444">
        <v>1</v>
      </c>
      <c r="Q79" s="441">
        <f t="shared" si="7"/>
        <v>74</v>
      </c>
      <c r="R79" s="442" t="s">
        <v>923</v>
      </c>
      <c r="S79" s="443" t="s">
        <v>551</v>
      </c>
      <c r="T79" s="444"/>
      <c r="U79" s="444">
        <v>27</v>
      </c>
      <c r="X79" s="418">
        <f t="shared" si="8"/>
        <v>74</v>
      </c>
      <c r="Y79" s="419" t="s">
        <v>924</v>
      </c>
      <c r="Z79" s="413" t="s">
        <v>551</v>
      </c>
      <c r="AA79" s="420"/>
      <c r="AB79" s="420">
        <v>177</v>
      </c>
      <c r="AE79" s="421">
        <f t="shared" ref="AE79:AE115" si="10">AE78+1</f>
        <v>68</v>
      </c>
      <c r="AF79" s="415" t="s">
        <v>925</v>
      </c>
      <c r="AG79" s="416" t="s">
        <v>926</v>
      </c>
      <c r="AH79" s="420"/>
      <c r="AI79" s="417">
        <v>7.72</v>
      </c>
    </row>
    <row r="80" spans="3:35" ht="54">
      <c r="C80" s="446">
        <f t="shared" si="5"/>
        <v>66</v>
      </c>
      <c r="D80" s="447" t="s">
        <v>927</v>
      </c>
      <c r="E80" s="448" t="s">
        <v>247</v>
      </c>
      <c r="F80" s="449"/>
      <c r="G80" s="449">
        <v>0.9</v>
      </c>
      <c r="J80" s="441">
        <f t="shared" si="6"/>
        <v>75</v>
      </c>
      <c r="K80" s="442" t="s">
        <v>624</v>
      </c>
      <c r="L80" s="443" t="s">
        <v>598</v>
      </c>
      <c r="M80" s="444"/>
      <c r="N80" s="444">
        <v>1</v>
      </c>
      <c r="Q80" s="441">
        <f t="shared" si="7"/>
        <v>75</v>
      </c>
      <c r="R80" s="442" t="s">
        <v>928</v>
      </c>
      <c r="S80" s="443" t="s">
        <v>929</v>
      </c>
      <c r="T80" s="444"/>
      <c r="U80" s="444">
        <v>1.24</v>
      </c>
      <c r="X80" s="418">
        <f t="shared" si="8"/>
        <v>75</v>
      </c>
      <c r="Y80" s="419" t="s">
        <v>930</v>
      </c>
      <c r="Z80" s="413" t="s">
        <v>551</v>
      </c>
      <c r="AA80" s="420"/>
      <c r="AB80" s="420">
        <v>5880</v>
      </c>
      <c r="AE80" s="421">
        <f t="shared" si="10"/>
        <v>69</v>
      </c>
      <c r="AF80" s="429" t="s">
        <v>931</v>
      </c>
      <c r="AG80" s="430" t="s">
        <v>17</v>
      </c>
      <c r="AH80" s="420"/>
      <c r="AI80" s="417">
        <v>11.43</v>
      </c>
    </row>
    <row r="81" spans="3:35" ht="42">
      <c r="C81" s="446">
        <f t="shared" si="5"/>
        <v>67</v>
      </c>
      <c r="D81" s="447" t="s">
        <v>932</v>
      </c>
      <c r="E81" s="448" t="s">
        <v>16</v>
      </c>
      <c r="F81" s="449"/>
      <c r="G81" s="449">
        <v>30</v>
      </c>
      <c r="J81" s="441">
        <f t="shared" si="6"/>
        <v>76</v>
      </c>
      <c r="K81" s="442" t="s">
        <v>933</v>
      </c>
      <c r="L81" s="443" t="s">
        <v>551</v>
      </c>
      <c r="M81" s="444"/>
      <c r="N81" s="444">
        <v>57.5</v>
      </c>
      <c r="Q81" s="441">
        <f t="shared" si="7"/>
        <v>76</v>
      </c>
      <c r="R81" s="442" t="s">
        <v>934</v>
      </c>
      <c r="S81" s="443" t="s">
        <v>935</v>
      </c>
      <c r="T81" s="444"/>
      <c r="U81" s="444">
        <v>7.3</v>
      </c>
      <c r="X81" s="418">
        <f t="shared" si="8"/>
        <v>76</v>
      </c>
      <c r="Y81" s="419" t="s">
        <v>936</v>
      </c>
      <c r="Z81" s="413" t="s">
        <v>551</v>
      </c>
      <c r="AA81" s="420"/>
      <c r="AB81" s="420">
        <v>65</v>
      </c>
      <c r="AE81" s="421">
        <f t="shared" si="10"/>
        <v>70</v>
      </c>
      <c r="AF81" s="415" t="s">
        <v>937</v>
      </c>
      <c r="AG81" s="416" t="s">
        <v>559</v>
      </c>
      <c r="AH81" s="420"/>
      <c r="AI81" s="417">
        <v>5.5</v>
      </c>
    </row>
    <row r="82" spans="3:35" ht="51">
      <c r="C82" s="446">
        <f t="shared" si="5"/>
        <v>68</v>
      </c>
      <c r="D82" s="447" t="s">
        <v>938</v>
      </c>
      <c r="E82" s="448" t="s">
        <v>25</v>
      </c>
      <c r="F82" s="449"/>
      <c r="G82" s="449">
        <v>97.75</v>
      </c>
      <c r="J82" s="441">
        <f t="shared" si="6"/>
        <v>77</v>
      </c>
      <c r="K82" s="442" t="s">
        <v>939</v>
      </c>
      <c r="L82" s="443" t="s">
        <v>551</v>
      </c>
      <c r="M82" s="444"/>
      <c r="N82" s="444">
        <v>87.7</v>
      </c>
      <c r="Q82" s="441">
        <f t="shared" si="7"/>
        <v>77</v>
      </c>
      <c r="R82" s="442" t="s">
        <v>575</v>
      </c>
      <c r="S82" s="443" t="s">
        <v>25</v>
      </c>
      <c r="T82" s="444"/>
      <c r="U82" s="444">
        <v>16</v>
      </c>
      <c r="X82" s="418">
        <f t="shared" si="8"/>
        <v>77</v>
      </c>
      <c r="Y82" s="419" t="s">
        <v>940</v>
      </c>
      <c r="Z82" s="413" t="s">
        <v>551</v>
      </c>
      <c r="AA82" s="420"/>
      <c r="AB82" s="420">
        <v>65</v>
      </c>
      <c r="AE82" s="421">
        <f t="shared" si="10"/>
        <v>71</v>
      </c>
      <c r="AF82" s="415" t="s">
        <v>941</v>
      </c>
      <c r="AG82" s="416" t="s">
        <v>559</v>
      </c>
      <c r="AH82" s="420"/>
      <c r="AI82" s="417">
        <v>9.98</v>
      </c>
    </row>
    <row r="83" spans="3:35" ht="42">
      <c r="C83" s="446">
        <f t="shared" si="5"/>
        <v>69</v>
      </c>
      <c r="D83" s="447" t="s">
        <v>942</v>
      </c>
      <c r="E83" s="448" t="s">
        <v>25</v>
      </c>
      <c r="F83" s="449"/>
      <c r="G83" s="449">
        <v>100.75</v>
      </c>
      <c r="J83" s="441">
        <f t="shared" si="6"/>
        <v>78</v>
      </c>
      <c r="K83" s="442" t="s">
        <v>943</v>
      </c>
      <c r="L83" s="443" t="s">
        <v>551</v>
      </c>
      <c r="M83" s="444"/>
      <c r="N83" s="444">
        <v>98.55</v>
      </c>
      <c r="Q83" s="441">
        <f t="shared" si="7"/>
        <v>78</v>
      </c>
      <c r="R83" s="442" t="s">
        <v>944</v>
      </c>
      <c r="S83" s="443" t="s">
        <v>25</v>
      </c>
      <c r="T83" s="444"/>
      <c r="U83" s="444">
        <v>19.600000000000001</v>
      </c>
      <c r="X83" s="418">
        <f t="shared" si="8"/>
        <v>78</v>
      </c>
      <c r="Y83" s="419" t="s">
        <v>945</v>
      </c>
      <c r="Z83" s="413" t="s">
        <v>551</v>
      </c>
      <c r="AA83" s="420"/>
      <c r="AB83" s="420">
        <v>48</v>
      </c>
      <c r="AE83" s="421" t="s">
        <v>946</v>
      </c>
      <c r="AF83" s="415" t="s">
        <v>947</v>
      </c>
      <c r="AG83" s="416" t="s">
        <v>17</v>
      </c>
      <c r="AH83" s="420"/>
      <c r="AI83" s="417">
        <v>48</v>
      </c>
    </row>
    <row r="84" spans="3:35" ht="42">
      <c r="C84" s="446">
        <f t="shared" si="5"/>
        <v>70</v>
      </c>
      <c r="D84" s="447" t="s">
        <v>948</v>
      </c>
      <c r="E84" s="448" t="s">
        <v>25</v>
      </c>
      <c r="F84" s="449"/>
      <c r="G84" s="449">
        <v>104.75</v>
      </c>
      <c r="J84" s="441">
        <f t="shared" si="6"/>
        <v>79</v>
      </c>
      <c r="K84" s="442" t="s">
        <v>949</v>
      </c>
      <c r="L84" s="443" t="s">
        <v>583</v>
      </c>
      <c r="M84" s="444"/>
      <c r="N84" s="444">
        <v>1.92</v>
      </c>
      <c r="Q84" s="441">
        <f t="shared" si="7"/>
        <v>79</v>
      </c>
      <c r="R84" s="442" t="s">
        <v>566</v>
      </c>
      <c r="S84" s="443" t="s">
        <v>25</v>
      </c>
      <c r="T84" s="444"/>
      <c r="U84" s="444">
        <v>0.5</v>
      </c>
      <c r="X84" s="418">
        <f t="shared" si="8"/>
        <v>79</v>
      </c>
      <c r="Y84" s="419" t="s">
        <v>950</v>
      </c>
      <c r="Z84" s="413" t="s">
        <v>551</v>
      </c>
      <c r="AA84" s="420"/>
      <c r="AB84" s="420">
        <v>7.5</v>
      </c>
      <c r="AE84" s="421" t="s">
        <v>951</v>
      </c>
      <c r="AF84" s="415" t="s">
        <v>952</v>
      </c>
      <c r="AG84" s="416" t="s">
        <v>17</v>
      </c>
      <c r="AH84" s="420"/>
      <c r="AI84" s="417">
        <v>33.6</v>
      </c>
    </row>
    <row r="85" spans="3:35" ht="52.5">
      <c r="C85" s="446">
        <f t="shared" si="5"/>
        <v>71</v>
      </c>
      <c r="D85" s="447" t="s">
        <v>953</v>
      </c>
      <c r="E85" s="448" t="s">
        <v>9</v>
      </c>
      <c r="F85" s="449"/>
      <c r="G85" s="449">
        <v>30000</v>
      </c>
      <c r="Q85" s="441">
        <f t="shared" si="7"/>
        <v>80</v>
      </c>
      <c r="R85" s="442" t="s">
        <v>954</v>
      </c>
      <c r="S85" s="443" t="s">
        <v>955</v>
      </c>
      <c r="T85" s="444"/>
      <c r="U85" s="444">
        <v>18</v>
      </c>
      <c r="X85" s="418">
        <f t="shared" si="8"/>
        <v>80</v>
      </c>
      <c r="Y85" s="419" t="s">
        <v>956</v>
      </c>
      <c r="Z85" s="413" t="s">
        <v>583</v>
      </c>
      <c r="AA85" s="420"/>
      <c r="AB85" s="420">
        <v>6.15</v>
      </c>
      <c r="AE85" s="421">
        <f>AE82+1</f>
        <v>72</v>
      </c>
      <c r="AF85" s="422" t="s">
        <v>957</v>
      </c>
      <c r="AG85" s="423" t="s">
        <v>559</v>
      </c>
      <c r="AH85" s="420"/>
      <c r="AI85" s="424">
        <v>72.850000000000009</v>
      </c>
    </row>
    <row r="86" spans="3:35" ht="52.5">
      <c r="C86" s="446">
        <f t="shared" si="5"/>
        <v>72</v>
      </c>
      <c r="D86" s="447" t="s">
        <v>958</v>
      </c>
      <c r="E86" s="448" t="s">
        <v>504</v>
      </c>
      <c r="F86" s="449"/>
      <c r="G86" s="449">
        <v>10</v>
      </c>
      <c r="Q86" s="441">
        <f t="shared" si="7"/>
        <v>81</v>
      </c>
      <c r="R86" s="442" t="s">
        <v>959</v>
      </c>
      <c r="S86" s="443" t="s">
        <v>551</v>
      </c>
      <c r="T86" s="444"/>
      <c r="U86" s="444">
        <v>2.5</v>
      </c>
      <c r="X86" s="418">
        <f t="shared" si="8"/>
        <v>81</v>
      </c>
      <c r="Y86" s="419" t="s">
        <v>960</v>
      </c>
      <c r="Z86" s="413" t="s">
        <v>551</v>
      </c>
      <c r="AA86" s="420"/>
      <c r="AB86" s="420">
        <v>37</v>
      </c>
      <c r="AE86" s="421">
        <f t="shared" si="10"/>
        <v>73</v>
      </c>
      <c r="AF86" s="415" t="s">
        <v>961</v>
      </c>
      <c r="AG86" s="416" t="s">
        <v>559</v>
      </c>
      <c r="AH86" s="420"/>
      <c r="AI86" s="417">
        <v>93.5</v>
      </c>
    </row>
    <row r="87" spans="3:35" ht="51">
      <c r="C87" s="446">
        <f t="shared" si="5"/>
        <v>73</v>
      </c>
      <c r="D87" s="447" t="s">
        <v>962</v>
      </c>
      <c r="E87" s="448" t="s">
        <v>504</v>
      </c>
      <c r="F87" s="449"/>
      <c r="G87" s="449">
        <v>10</v>
      </c>
      <c r="Q87" s="441">
        <f t="shared" si="7"/>
        <v>82</v>
      </c>
      <c r="R87" s="442" t="s">
        <v>963</v>
      </c>
      <c r="S87" s="443" t="s">
        <v>551</v>
      </c>
      <c r="T87" s="444"/>
      <c r="U87" s="444">
        <v>1.5</v>
      </c>
      <c r="X87" s="418">
        <f t="shared" si="8"/>
        <v>82</v>
      </c>
      <c r="Y87" s="419" t="s">
        <v>964</v>
      </c>
      <c r="Z87" s="413" t="s">
        <v>551</v>
      </c>
      <c r="AA87" s="420"/>
      <c r="AB87" s="420">
        <v>2.5499999999999998</v>
      </c>
      <c r="AE87" s="421">
        <f t="shared" si="10"/>
        <v>74</v>
      </c>
      <c r="AF87" s="415" t="s">
        <v>965</v>
      </c>
      <c r="AG87" s="416" t="s">
        <v>559</v>
      </c>
      <c r="AH87" s="420"/>
      <c r="AI87" s="417">
        <v>5.5</v>
      </c>
    </row>
    <row r="88" spans="3:35" ht="38.25">
      <c r="C88" s="446">
        <f t="shared" si="5"/>
        <v>74</v>
      </c>
      <c r="D88" s="447" t="s">
        <v>966</v>
      </c>
      <c r="E88" s="448" t="s">
        <v>16</v>
      </c>
      <c r="F88" s="449"/>
      <c r="G88" s="449">
        <v>30</v>
      </c>
      <c r="Q88" s="441">
        <f t="shared" si="7"/>
        <v>83</v>
      </c>
      <c r="R88" s="442" t="s">
        <v>967</v>
      </c>
      <c r="S88" s="443" t="s">
        <v>929</v>
      </c>
      <c r="T88" s="444"/>
      <c r="U88" s="444">
        <v>2.13</v>
      </c>
      <c r="X88" s="418">
        <f t="shared" si="8"/>
        <v>83</v>
      </c>
      <c r="Y88" s="419" t="s">
        <v>928</v>
      </c>
      <c r="Z88" s="413" t="s">
        <v>929</v>
      </c>
      <c r="AA88" s="420"/>
      <c r="AB88" s="420">
        <v>1.24</v>
      </c>
      <c r="AE88" s="421">
        <f t="shared" si="10"/>
        <v>75</v>
      </c>
      <c r="AF88" s="415" t="s">
        <v>968</v>
      </c>
      <c r="AG88" s="416" t="s">
        <v>969</v>
      </c>
      <c r="AH88" s="420"/>
      <c r="AI88" s="417">
        <v>1.5</v>
      </c>
    </row>
    <row r="89" spans="3:35" ht="38.25">
      <c r="C89" s="446">
        <f t="shared" si="5"/>
        <v>75</v>
      </c>
      <c r="D89" s="447" t="s">
        <v>970</v>
      </c>
      <c r="E89" s="448" t="s">
        <v>9</v>
      </c>
      <c r="F89" s="449"/>
      <c r="G89" s="449">
        <v>250</v>
      </c>
      <c r="Q89" s="441">
        <f t="shared" si="7"/>
        <v>84</v>
      </c>
      <c r="R89" s="442" t="s">
        <v>971</v>
      </c>
      <c r="S89" s="443" t="s">
        <v>929</v>
      </c>
      <c r="T89" s="444"/>
      <c r="U89" s="444">
        <v>1.8</v>
      </c>
      <c r="X89" s="418">
        <f t="shared" si="8"/>
        <v>84</v>
      </c>
      <c r="Y89" s="419" t="s">
        <v>934</v>
      </c>
      <c r="Z89" s="413" t="s">
        <v>935</v>
      </c>
      <c r="AA89" s="420"/>
      <c r="AB89" s="420">
        <v>7.3</v>
      </c>
      <c r="AE89" s="421">
        <f t="shared" si="10"/>
        <v>76</v>
      </c>
      <c r="AF89" s="422" t="s">
        <v>972</v>
      </c>
      <c r="AG89" s="423" t="s">
        <v>559</v>
      </c>
      <c r="AH89" s="420"/>
      <c r="AI89" s="424">
        <v>18</v>
      </c>
    </row>
    <row r="90" spans="3:35" ht="63.75">
      <c r="C90" s="446">
        <f t="shared" si="5"/>
        <v>76</v>
      </c>
      <c r="D90" s="447" t="s">
        <v>973</v>
      </c>
      <c r="E90" s="448" t="s">
        <v>9</v>
      </c>
      <c r="F90" s="449"/>
      <c r="G90" s="449">
        <v>250</v>
      </c>
      <c r="Q90" s="441">
        <f t="shared" si="7"/>
        <v>85</v>
      </c>
      <c r="R90" s="442" t="s">
        <v>974</v>
      </c>
      <c r="S90" s="443" t="s">
        <v>929</v>
      </c>
      <c r="T90" s="444"/>
      <c r="U90" s="444">
        <v>1.1399999999999999</v>
      </c>
      <c r="X90" s="418">
        <f t="shared" si="8"/>
        <v>85</v>
      </c>
      <c r="Y90" s="419" t="s">
        <v>575</v>
      </c>
      <c r="Z90" s="413" t="s">
        <v>25</v>
      </c>
      <c r="AA90" s="420"/>
      <c r="AB90" s="420">
        <v>16</v>
      </c>
      <c r="AE90" s="421">
        <f t="shared" si="10"/>
        <v>77</v>
      </c>
      <c r="AF90" s="415" t="s">
        <v>975</v>
      </c>
      <c r="AG90" s="416" t="s">
        <v>559</v>
      </c>
      <c r="AH90" s="420"/>
      <c r="AI90" s="417">
        <v>0.94</v>
      </c>
    </row>
    <row r="91" spans="3:35" ht="51">
      <c r="C91" s="446">
        <f t="shared" si="5"/>
        <v>77</v>
      </c>
      <c r="D91" s="447" t="s">
        <v>976</v>
      </c>
      <c r="E91" s="448" t="s">
        <v>9</v>
      </c>
      <c r="F91" s="449"/>
      <c r="G91" s="449">
        <v>120</v>
      </c>
      <c r="Q91" s="441">
        <f t="shared" si="7"/>
        <v>86</v>
      </c>
      <c r="R91" s="442" t="s">
        <v>977</v>
      </c>
      <c r="S91" s="443" t="s">
        <v>929</v>
      </c>
      <c r="T91" s="444"/>
      <c r="U91" s="444">
        <v>1.6</v>
      </c>
      <c r="X91" s="418">
        <f t="shared" si="8"/>
        <v>86</v>
      </c>
      <c r="Y91" s="419" t="s">
        <v>944</v>
      </c>
      <c r="Z91" s="413" t="s">
        <v>25</v>
      </c>
      <c r="AA91" s="420"/>
      <c r="AB91" s="420">
        <v>19.600000000000001</v>
      </c>
      <c r="AE91" s="421">
        <f t="shared" si="10"/>
        <v>78</v>
      </c>
      <c r="AF91" s="415" t="s">
        <v>978</v>
      </c>
      <c r="AG91" s="416" t="s">
        <v>926</v>
      </c>
      <c r="AH91" s="420"/>
      <c r="AI91" s="417">
        <v>9.01</v>
      </c>
    </row>
    <row r="92" spans="3:35" ht="31.5">
      <c r="C92" s="446">
        <f t="shared" si="5"/>
        <v>78</v>
      </c>
      <c r="D92" s="447" t="s">
        <v>979</v>
      </c>
      <c r="E92" s="448" t="s">
        <v>9</v>
      </c>
      <c r="F92" s="449"/>
      <c r="G92" s="449">
        <v>120</v>
      </c>
      <c r="Q92" s="441">
        <f t="shared" si="7"/>
        <v>87</v>
      </c>
      <c r="R92" s="442" t="s">
        <v>980</v>
      </c>
      <c r="S92" s="443" t="s">
        <v>929</v>
      </c>
      <c r="T92" s="444"/>
      <c r="U92" s="444">
        <v>3.8</v>
      </c>
      <c r="X92" s="418">
        <f t="shared" si="8"/>
        <v>87</v>
      </c>
      <c r="Y92" s="419" t="s">
        <v>566</v>
      </c>
      <c r="Z92" s="413" t="s">
        <v>25</v>
      </c>
      <c r="AA92" s="420"/>
      <c r="AB92" s="420">
        <v>0.5</v>
      </c>
      <c r="AE92" s="421">
        <f t="shared" si="10"/>
        <v>79</v>
      </c>
      <c r="AF92" s="415" t="s">
        <v>981</v>
      </c>
      <c r="AG92" s="416" t="s">
        <v>559</v>
      </c>
      <c r="AH92" s="420"/>
      <c r="AI92" s="417">
        <v>0.72</v>
      </c>
    </row>
    <row r="93" spans="3:35" ht="63.75">
      <c r="C93" s="446">
        <f t="shared" si="5"/>
        <v>79</v>
      </c>
      <c r="D93" s="447" t="s">
        <v>982</v>
      </c>
      <c r="E93" s="448" t="s">
        <v>16</v>
      </c>
      <c r="F93" s="449"/>
      <c r="G93" s="449">
        <v>78</v>
      </c>
      <c r="Q93" s="441">
        <f t="shared" si="7"/>
        <v>88</v>
      </c>
      <c r="R93" s="442" t="s">
        <v>983</v>
      </c>
      <c r="S93" s="443" t="s">
        <v>551</v>
      </c>
      <c r="T93" s="444"/>
      <c r="U93" s="444">
        <v>410</v>
      </c>
      <c r="X93" s="418">
        <f t="shared" si="8"/>
        <v>88</v>
      </c>
      <c r="Y93" s="419" t="s">
        <v>954</v>
      </c>
      <c r="Z93" s="413" t="s">
        <v>955</v>
      </c>
      <c r="AA93" s="420"/>
      <c r="AB93" s="420">
        <v>18</v>
      </c>
      <c r="AE93" s="421">
        <f t="shared" si="10"/>
        <v>80</v>
      </c>
      <c r="AF93" s="422" t="s">
        <v>984</v>
      </c>
      <c r="AG93" s="423" t="s">
        <v>559</v>
      </c>
      <c r="AH93" s="420"/>
      <c r="AI93" s="424">
        <v>27</v>
      </c>
    </row>
    <row r="94" spans="3:35" ht="63.75">
      <c r="C94" s="446">
        <f t="shared" si="5"/>
        <v>80</v>
      </c>
      <c r="D94" s="447" t="s">
        <v>985</v>
      </c>
      <c r="E94" s="448" t="s">
        <v>16</v>
      </c>
      <c r="F94" s="449"/>
      <c r="G94" s="449">
        <v>118</v>
      </c>
      <c r="Q94" s="441">
        <f t="shared" si="7"/>
        <v>89</v>
      </c>
      <c r="R94" s="442" t="s">
        <v>986</v>
      </c>
      <c r="S94" s="443" t="s">
        <v>551</v>
      </c>
      <c r="T94" s="444"/>
      <c r="U94" s="444">
        <v>180</v>
      </c>
      <c r="X94" s="418">
        <f t="shared" si="8"/>
        <v>89</v>
      </c>
      <c r="Y94" s="419" t="s">
        <v>959</v>
      </c>
      <c r="Z94" s="413" t="s">
        <v>551</v>
      </c>
      <c r="AA94" s="420"/>
      <c r="AB94" s="420">
        <v>2.5</v>
      </c>
      <c r="AE94" s="421">
        <f t="shared" si="10"/>
        <v>81</v>
      </c>
      <c r="AF94" s="415" t="s">
        <v>987</v>
      </c>
      <c r="AG94" s="416" t="s">
        <v>988</v>
      </c>
      <c r="AH94" s="420"/>
      <c r="AI94" s="417">
        <v>7.7</v>
      </c>
    </row>
    <row r="95" spans="3:35" ht="51">
      <c r="C95" s="446">
        <f t="shared" si="5"/>
        <v>81</v>
      </c>
      <c r="D95" s="447" t="s">
        <v>989</v>
      </c>
      <c r="E95" s="448" t="s">
        <v>16</v>
      </c>
      <c r="F95" s="449"/>
      <c r="G95" s="449">
        <v>35</v>
      </c>
      <c r="Q95" s="441">
        <f t="shared" si="7"/>
        <v>90</v>
      </c>
      <c r="R95" s="442" t="s">
        <v>990</v>
      </c>
      <c r="S95" s="443" t="s">
        <v>551</v>
      </c>
      <c r="T95" s="444"/>
      <c r="U95" s="444">
        <v>3.5</v>
      </c>
      <c r="X95" s="418">
        <f t="shared" si="8"/>
        <v>90</v>
      </c>
      <c r="Y95" s="419" t="s">
        <v>963</v>
      </c>
      <c r="Z95" s="413" t="s">
        <v>551</v>
      </c>
      <c r="AA95" s="420"/>
      <c r="AB95" s="420">
        <v>1.5</v>
      </c>
      <c r="AE95" s="421">
        <f t="shared" si="10"/>
        <v>82</v>
      </c>
      <c r="AF95" s="422" t="s">
        <v>991</v>
      </c>
      <c r="AG95" s="423" t="s">
        <v>559</v>
      </c>
      <c r="AH95" s="420"/>
      <c r="AI95" s="424">
        <v>45</v>
      </c>
    </row>
    <row r="96" spans="3:35" ht="25.5">
      <c r="C96" s="446">
        <f t="shared" si="5"/>
        <v>82</v>
      </c>
      <c r="D96" s="447" t="s">
        <v>992</v>
      </c>
      <c r="E96" s="448" t="s">
        <v>9</v>
      </c>
      <c r="F96" s="449"/>
      <c r="G96" s="449">
        <v>0.28000000000000003</v>
      </c>
      <c r="X96" s="418">
        <f t="shared" si="8"/>
        <v>91</v>
      </c>
      <c r="Y96" s="419" t="s">
        <v>967</v>
      </c>
      <c r="Z96" s="413" t="s">
        <v>929</v>
      </c>
      <c r="AA96" s="420"/>
      <c r="AB96" s="420">
        <v>2.13</v>
      </c>
      <c r="AE96" s="421">
        <f t="shared" si="10"/>
        <v>83</v>
      </c>
      <c r="AF96" s="422" t="s">
        <v>993</v>
      </c>
      <c r="AG96" s="423" t="s">
        <v>559</v>
      </c>
      <c r="AH96" s="420"/>
      <c r="AI96" s="424">
        <v>0.56000000000000005</v>
      </c>
    </row>
    <row r="97" spans="3:35" ht="38.25">
      <c r="C97" s="446">
        <f t="shared" si="5"/>
        <v>83</v>
      </c>
      <c r="D97" s="447" t="s">
        <v>994</v>
      </c>
      <c r="E97" s="448" t="s">
        <v>9</v>
      </c>
      <c r="F97" s="449"/>
      <c r="G97" s="449">
        <v>0.69</v>
      </c>
      <c r="X97" s="680">
        <f t="shared" si="8"/>
        <v>92</v>
      </c>
      <c r="Y97" s="681" t="s">
        <v>971</v>
      </c>
      <c r="Z97" s="682" t="s">
        <v>929</v>
      </c>
      <c r="AA97" s="683"/>
      <c r="AB97" s="683">
        <v>1.8</v>
      </c>
      <c r="AE97" s="421">
        <f t="shared" si="10"/>
        <v>84</v>
      </c>
      <c r="AF97" s="422" t="s">
        <v>995</v>
      </c>
      <c r="AG97" s="423" t="s">
        <v>559</v>
      </c>
      <c r="AH97" s="420"/>
      <c r="AI97" s="424">
        <v>0.7</v>
      </c>
    </row>
    <row r="98" spans="3:35" ht="63.75">
      <c r="C98" s="446">
        <f t="shared" si="5"/>
        <v>84</v>
      </c>
      <c r="D98" s="447" t="s">
        <v>996</v>
      </c>
      <c r="E98" s="448" t="s">
        <v>9</v>
      </c>
      <c r="F98" s="449"/>
      <c r="G98" s="449">
        <v>160</v>
      </c>
      <c r="X98" s="418">
        <f t="shared" si="8"/>
        <v>93</v>
      </c>
      <c r="Y98" s="419" t="s">
        <v>974</v>
      </c>
      <c r="Z98" s="413" t="s">
        <v>929</v>
      </c>
      <c r="AA98" s="420"/>
      <c r="AB98" s="420">
        <v>1.1399999999999999</v>
      </c>
      <c r="AE98" s="421">
        <f t="shared" si="10"/>
        <v>85</v>
      </c>
      <c r="AF98" s="422" t="s">
        <v>997</v>
      </c>
      <c r="AG98" s="423" t="s">
        <v>559</v>
      </c>
      <c r="AH98" s="420"/>
      <c r="AI98" s="424">
        <v>2.2599999999999998</v>
      </c>
    </row>
    <row r="99" spans="3:35" ht="51">
      <c r="C99" s="446">
        <f t="shared" si="5"/>
        <v>85</v>
      </c>
      <c r="D99" s="447" t="s">
        <v>998</v>
      </c>
      <c r="E99" s="448" t="s">
        <v>583</v>
      </c>
      <c r="F99" s="449"/>
      <c r="G99" s="449">
        <v>110</v>
      </c>
      <c r="X99" s="418">
        <f t="shared" si="8"/>
        <v>94</v>
      </c>
      <c r="Y99" s="419" t="s">
        <v>977</v>
      </c>
      <c r="Z99" s="413" t="s">
        <v>929</v>
      </c>
      <c r="AA99" s="420"/>
      <c r="AB99" s="420">
        <v>1.6</v>
      </c>
      <c r="AE99" s="421">
        <f t="shared" si="10"/>
        <v>86</v>
      </c>
      <c r="AF99" s="422" t="s">
        <v>999</v>
      </c>
      <c r="AG99" s="423" t="s">
        <v>559</v>
      </c>
      <c r="AH99" s="420"/>
      <c r="AI99" s="424">
        <v>2.94</v>
      </c>
    </row>
    <row r="100" spans="3:35" ht="31.5">
      <c r="C100" s="446">
        <f t="shared" si="5"/>
        <v>86</v>
      </c>
      <c r="D100" s="447" t="s">
        <v>1000</v>
      </c>
      <c r="E100" s="448" t="s">
        <v>583</v>
      </c>
      <c r="F100" s="449"/>
      <c r="G100" s="449">
        <v>4.58</v>
      </c>
      <c r="X100" s="418">
        <f t="shared" si="8"/>
        <v>95</v>
      </c>
      <c r="Y100" s="419" t="s">
        <v>980</v>
      </c>
      <c r="Z100" s="413" t="s">
        <v>929</v>
      </c>
      <c r="AA100" s="420"/>
      <c r="AB100" s="420">
        <v>3.8</v>
      </c>
      <c r="AE100" s="421">
        <f t="shared" si="10"/>
        <v>87</v>
      </c>
      <c r="AF100" s="422" t="s">
        <v>1001</v>
      </c>
      <c r="AG100" s="423" t="s">
        <v>559</v>
      </c>
      <c r="AH100" s="420"/>
      <c r="AI100" s="424">
        <v>4.2</v>
      </c>
    </row>
    <row r="101" spans="3:35" ht="63.75">
      <c r="C101" s="446">
        <f t="shared" si="5"/>
        <v>87</v>
      </c>
      <c r="D101" s="447" t="s">
        <v>1002</v>
      </c>
      <c r="E101" s="448" t="s">
        <v>551</v>
      </c>
      <c r="F101" s="449"/>
      <c r="G101" s="449">
        <v>180</v>
      </c>
      <c r="X101" s="418">
        <f t="shared" si="8"/>
        <v>96</v>
      </c>
      <c r="Y101" s="419" t="s">
        <v>1003</v>
      </c>
      <c r="Z101" s="413" t="s">
        <v>551</v>
      </c>
      <c r="AA101" s="420"/>
      <c r="AB101" s="420">
        <v>650</v>
      </c>
      <c r="AE101" s="421">
        <f t="shared" si="10"/>
        <v>88</v>
      </c>
      <c r="AF101" s="415" t="s">
        <v>1004</v>
      </c>
      <c r="AG101" s="416" t="s">
        <v>559</v>
      </c>
      <c r="AH101" s="420"/>
      <c r="AI101" s="417">
        <v>2.34</v>
      </c>
    </row>
    <row r="102" spans="3:35" ht="51">
      <c r="C102" s="446">
        <f t="shared" si="5"/>
        <v>88</v>
      </c>
      <c r="D102" s="447" t="s">
        <v>1005</v>
      </c>
      <c r="E102" s="448" t="s">
        <v>551</v>
      </c>
      <c r="F102" s="449"/>
      <c r="G102" s="449">
        <v>25</v>
      </c>
      <c r="X102" s="418">
        <f t="shared" si="8"/>
        <v>97</v>
      </c>
      <c r="Y102" s="419" t="s">
        <v>1006</v>
      </c>
      <c r="Z102" s="413" t="s">
        <v>551</v>
      </c>
      <c r="AA102" s="420"/>
      <c r="AB102" s="420">
        <v>180</v>
      </c>
      <c r="AE102" s="421">
        <f t="shared" si="10"/>
        <v>89</v>
      </c>
      <c r="AF102" s="415" t="s">
        <v>1007</v>
      </c>
      <c r="AG102" s="416" t="s">
        <v>559</v>
      </c>
      <c r="AH102" s="420"/>
      <c r="AI102" s="417">
        <v>3.4</v>
      </c>
    </row>
    <row r="103" spans="3:35" ht="51">
      <c r="C103" s="446">
        <f t="shared" si="5"/>
        <v>89</v>
      </c>
      <c r="D103" s="447" t="s">
        <v>1008</v>
      </c>
      <c r="E103" s="448" t="s">
        <v>551</v>
      </c>
      <c r="F103" s="449"/>
      <c r="G103" s="449">
        <v>30</v>
      </c>
      <c r="X103" s="418">
        <f t="shared" si="8"/>
        <v>98</v>
      </c>
      <c r="Y103" s="419" t="s">
        <v>990</v>
      </c>
      <c r="Z103" s="413" t="s">
        <v>551</v>
      </c>
      <c r="AA103" s="420"/>
      <c r="AB103" s="420">
        <v>3.5</v>
      </c>
      <c r="AE103" s="421">
        <f t="shared" si="10"/>
        <v>90</v>
      </c>
      <c r="AF103" s="415" t="s">
        <v>1009</v>
      </c>
      <c r="AG103" s="416" t="s">
        <v>559</v>
      </c>
      <c r="AH103" s="420"/>
      <c r="AI103" s="417">
        <v>3.4</v>
      </c>
    </row>
    <row r="104" spans="3:35" ht="42">
      <c r="C104" s="446">
        <f t="shared" si="5"/>
        <v>90</v>
      </c>
      <c r="D104" s="447" t="s">
        <v>1010</v>
      </c>
      <c r="E104" s="448" t="s">
        <v>551</v>
      </c>
      <c r="F104" s="449"/>
      <c r="G104" s="449">
        <v>25</v>
      </c>
      <c r="AE104" s="421">
        <f t="shared" si="10"/>
        <v>91</v>
      </c>
      <c r="AF104" s="415" t="s">
        <v>1011</v>
      </c>
      <c r="AG104" s="416" t="s">
        <v>559</v>
      </c>
      <c r="AH104" s="420"/>
      <c r="AI104" s="417">
        <v>9.43</v>
      </c>
    </row>
    <row r="105" spans="3:35" ht="31.5">
      <c r="C105" s="446">
        <f t="shared" si="5"/>
        <v>91</v>
      </c>
      <c r="D105" s="447" t="s">
        <v>1012</v>
      </c>
      <c r="E105" s="448" t="s">
        <v>551</v>
      </c>
      <c r="F105" s="449"/>
      <c r="G105" s="449">
        <v>1.8</v>
      </c>
      <c r="AE105" s="421">
        <f t="shared" si="10"/>
        <v>92</v>
      </c>
      <c r="AF105" s="422" t="s">
        <v>1013</v>
      </c>
      <c r="AG105" s="423" t="s">
        <v>559</v>
      </c>
      <c r="AH105" s="420"/>
      <c r="AI105" s="424">
        <v>1.01</v>
      </c>
    </row>
    <row r="106" spans="3:35" ht="31.5">
      <c r="C106" s="446">
        <f t="shared" si="5"/>
        <v>92</v>
      </c>
      <c r="D106" s="447" t="s">
        <v>1014</v>
      </c>
      <c r="E106" s="448" t="s">
        <v>247</v>
      </c>
      <c r="F106" s="449"/>
      <c r="G106" s="449">
        <v>0.88</v>
      </c>
      <c r="AE106" s="421">
        <f t="shared" si="10"/>
        <v>93</v>
      </c>
      <c r="AF106" s="415" t="s">
        <v>1015</v>
      </c>
      <c r="AG106" s="416" t="s">
        <v>559</v>
      </c>
      <c r="AH106" s="420"/>
      <c r="AI106" s="417">
        <v>1.46</v>
      </c>
    </row>
    <row r="107" spans="3:35" ht="38.25">
      <c r="C107" s="446">
        <f t="shared" si="5"/>
        <v>93</v>
      </c>
      <c r="D107" s="447" t="s">
        <v>1016</v>
      </c>
      <c r="E107" s="448" t="s">
        <v>9</v>
      </c>
      <c r="F107" s="449"/>
      <c r="G107" s="449">
        <v>37</v>
      </c>
      <c r="AE107" s="421">
        <f t="shared" si="10"/>
        <v>94</v>
      </c>
      <c r="AF107" s="415" t="s">
        <v>1017</v>
      </c>
      <c r="AG107" s="416" t="s">
        <v>559</v>
      </c>
      <c r="AH107" s="420"/>
      <c r="AI107" s="417">
        <v>1.52</v>
      </c>
    </row>
    <row r="108" spans="3:35" ht="31.5">
      <c r="C108" s="446">
        <f t="shared" si="5"/>
        <v>94</v>
      </c>
      <c r="D108" s="447" t="s">
        <v>1018</v>
      </c>
      <c r="E108" s="448" t="s">
        <v>598</v>
      </c>
      <c r="F108" s="449"/>
      <c r="G108" s="449">
        <v>10.11</v>
      </c>
      <c r="AE108" s="421">
        <f t="shared" si="10"/>
        <v>95</v>
      </c>
      <c r="AF108" s="415" t="s">
        <v>1019</v>
      </c>
      <c r="AG108" s="416" t="s">
        <v>559</v>
      </c>
      <c r="AH108" s="420"/>
      <c r="AI108" s="417">
        <v>6</v>
      </c>
    </row>
    <row r="109" spans="3:35" ht="31.5">
      <c r="C109" s="446">
        <f t="shared" si="5"/>
        <v>95</v>
      </c>
      <c r="D109" s="447" t="s">
        <v>1020</v>
      </c>
      <c r="E109" s="448" t="s">
        <v>598</v>
      </c>
      <c r="F109" s="449"/>
      <c r="G109" s="449">
        <v>20.65</v>
      </c>
      <c r="AE109" s="421">
        <f t="shared" si="10"/>
        <v>96</v>
      </c>
      <c r="AF109" s="422" t="s">
        <v>1021</v>
      </c>
      <c r="AG109" s="423" t="s">
        <v>559</v>
      </c>
      <c r="AH109" s="420"/>
      <c r="AI109" s="424">
        <v>6</v>
      </c>
    </row>
    <row r="110" spans="3:35" ht="42">
      <c r="C110" s="446">
        <f t="shared" si="5"/>
        <v>96</v>
      </c>
      <c r="D110" s="447" t="s">
        <v>704</v>
      </c>
      <c r="E110" s="448" t="s">
        <v>705</v>
      </c>
      <c r="F110" s="449"/>
      <c r="G110" s="449">
        <v>12.34</v>
      </c>
      <c r="AE110" s="421">
        <f t="shared" si="10"/>
        <v>97</v>
      </c>
      <c r="AF110" s="415" t="s">
        <v>1022</v>
      </c>
      <c r="AG110" s="416" t="s">
        <v>559</v>
      </c>
      <c r="AH110" s="420"/>
      <c r="AI110" s="417">
        <v>8.9700000000000006</v>
      </c>
    </row>
    <row r="111" spans="3:35" ht="42">
      <c r="C111" s="446">
        <f t="shared" si="5"/>
        <v>97</v>
      </c>
      <c r="D111" s="447" t="s">
        <v>1023</v>
      </c>
      <c r="E111" s="448" t="s">
        <v>705</v>
      </c>
      <c r="F111" s="449"/>
      <c r="G111" s="449">
        <v>18.899999999999999</v>
      </c>
      <c r="AE111" s="421">
        <f t="shared" si="10"/>
        <v>98</v>
      </c>
      <c r="AF111" s="415" t="s">
        <v>1024</v>
      </c>
      <c r="AG111" s="416" t="s">
        <v>559</v>
      </c>
      <c r="AH111" s="420"/>
      <c r="AI111" s="417">
        <v>8.9700000000000006</v>
      </c>
    </row>
    <row r="112" spans="3:35" ht="42">
      <c r="C112" s="446">
        <f t="shared" si="5"/>
        <v>98</v>
      </c>
      <c r="D112" s="447" t="s">
        <v>1025</v>
      </c>
      <c r="E112" s="448" t="s">
        <v>705</v>
      </c>
      <c r="F112" s="449"/>
      <c r="G112" s="449">
        <v>12.43</v>
      </c>
      <c r="AE112" s="421">
        <f t="shared" si="10"/>
        <v>99</v>
      </c>
      <c r="AF112" s="415" t="s">
        <v>1026</v>
      </c>
      <c r="AG112" s="416" t="s">
        <v>559</v>
      </c>
      <c r="AH112" s="420"/>
      <c r="AI112" s="417">
        <v>8.9700000000000006</v>
      </c>
    </row>
    <row r="113" spans="3:35" ht="42">
      <c r="C113" s="446">
        <f t="shared" si="5"/>
        <v>99</v>
      </c>
      <c r="D113" s="447" t="s">
        <v>1027</v>
      </c>
      <c r="E113" s="448" t="s">
        <v>16</v>
      </c>
      <c r="F113" s="449"/>
      <c r="G113" s="449">
        <f>129.86/9</f>
        <v>14.42888888888889</v>
      </c>
      <c r="AE113" s="421">
        <f t="shared" si="10"/>
        <v>100</v>
      </c>
      <c r="AF113" s="415" t="s">
        <v>1028</v>
      </c>
      <c r="AG113" s="416" t="s">
        <v>559</v>
      </c>
      <c r="AH113" s="420"/>
      <c r="AI113" s="417">
        <v>8.9700000000000006</v>
      </c>
    </row>
    <row r="114" spans="3:35" ht="42">
      <c r="C114" s="446">
        <f t="shared" si="5"/>
        <v>100</v>
      </c>
      <c r="D114" s="447" t="s">
        <v>1029</v>
      </c>
      <c r="E114" s="448" t="s">
        <v>16</v>
      </c>
      <c r="F114" s="449"/>
      <c r="G114" s="449">
        <v>30</v>
      </c>
      <c r="AE114" s="421">
        <f t="shared" si="10"/>
        <v>101</v>
      </c>
      <c r="AF114" s="415" t="s">
        <v>1030</v>
      </c>
      <c r="AG114" s="416" t="s">
        <v>559</v>
      </c>
      <c r="AH114" s="420"/>
      <c r="AI114" s="417">
        <v>8.9700000000000006</v>
      </c>
    </row>
    <row r="115" spans="3:35" ht="51">
      <c r="C115" s="446">
        <f t="shared" si="5"/>
        <v>101</v>
      </c>
      <c r="D115" s="447" t="s">
        <v>1031</v>
      </c>
      <c r="E115" s="448" t="s">
        <v>16</v>
      </c>
      <c r="F115" s="449"/>
      <c r="G115" s="449">
        <v>10</v>
      </c>
      <c r="AE115" s="421">
        <f t="shared" si="10"/>
        <v>102</v>
      </c>
      <c r="AF115" s="422" t="s">
        <v>1032</v>
      </c>
      <c r="AG115" s="423" t="s">
        <v>559</v>
      </c>
      <c r="AH115" s="420"/>
      <c r="AI115" s="424">
        <v>13.42</v>
      </c>
    </row>
    <row r="116" spans="3:35" ht="42">
      <c r="C116" s="446">
        <f t="shared" si="5"/>
        <v>102</v>
      </c>
      <c r="D116" s="447" t="s">
        <v>1033</v>
      </c>
      <c r="E116" s="448" t="s">
        <v>9</v>
      </c>
      <c r="F116" s="449"/>
      <c r="G116" s="449">
        <v>350</v>
      </c>
      <c r="AE116" s="421">
        <v>103</v>
      </c>
      <c r="AF116" s="422" t="s">
        <v>1034</v>
      </c>
      <c r="AG116" s="423" t="s">
        <v>559</v>
      </c>
      <c r="AH116" s="420"/>
      <c r="AI116" s="424">
        <v>10.66</v>
      </c>
    </row>
    <row r="117" spans="3:35" ht="38.25">
      <c r="C117" s="446">
        <v>103</v>
      </c>
      <c r="D117" s="447" t="s">
        <v>1035</v>
      </c>
      <c r="E117" s="448" t="s">
        <v>9</v>
      </c>
      <c r="F117" s="449"/>
      <c r="G117" s="449">
        <v>320</v>
      </c>
      <c r="AE117" s="421">
        <v>104</v>
      </c>
      <c r="AF117" s="415" t="s">
        <v>1036</v>
      </c>
      <c r="AG117" s="416" t="s">
        <v>559</v>
      </c>
      <c r="AH117" s="420"/>
      <c r="AI117" s="417">
        <v>1.56</v>
      </c>
    </row>
    <row r="118" spans="3:35" ht="38.25">
      <c r="C118" s="446">
        <v>104</v>
      </c>
      <c r="D118" s="447" t="s">
        <v>1037</v>
      </c>
      <c r="E118" s="448" t="s">
        <v>9</v>
      </c>
      <c r="F118" s="449"/>
      <c r="G118" s="449">
        <v>290</v>
      </c>
      <c r="AE118" s="421">
        <v>105</v>
      </c>
      <c r="AF118" s="432" t="s">
        <v>1038</v>
      </c>
      <c r="AG118" s="423" t="s">
        <v>25</v>
      </c>
      <c r="AH118" s="420"/>
      <c r="AI118" s="424">
        <v>11.61</v>
      </c>
    </row>
    <row r="119" spans="3:35" ht="38.25">
      <c r="C119" s="446">
        <v>105</v>
      </c>
      <c r="D119" s="447" t="s">
        <v>1039</v>
      </c>
      <c r="E119" s="448" t="s">
        <v>9</v>
      </c>
      <c r="F119" s="449"/>
      <c r="G119" s="449">
        <v>280</v>
      </c>
      <c r="AE119" s="421">
        <v>106</v>
      </c>
      <c r="AF119" s="415" t="s">
        <v>1040</v>
      </c>
      <c r="AG119" s="416" t="s">
        <v>559</v>
      </c>
      <c r="AH119" s="420"/>
      <c r="AI119" s="417">
        <v>2.2999999999999998</v>
      </c>
    </row>
    <row r="120" spans="3:35" ht="31.5">
      <c r="C120" s="446">
        <v>106</v>
      </c>
      <c r="D120" s="447" t="s">
        <v>1041</v>
      </c>
      <c r="E120" s="448" t="s">
        <v>16</v>
      </c>
      <c r="F120" s="449"/>
      <c r="G120" s="449">
        <v>16</v>
      </c>
      <c r="AE120" s="421">
        <v>107</v>
      </c>
      <c r="AF120" s="422" t="s">
        <v>1042</v>
      </c>
      <c r="AG120" s="423" t="s">
        <v>559</v>
      </c>
      <c r="AH120" s="420"/>
      <c r="AI120" s="424">
        <v>289.16000000000003</v>
      </c>
    </row>
    <row r="121" spans="3:35" ht="25.5">
      <c r="C121" s="446">
        <v>107</v>
      </c>
      <c r="D121" s="447" t="s">
        <v>1043</v>
      </c>
      <c r="E121" s="448" t="s">
        <v>247</v>
      </c>
      <c r="F121" s="449"/>
      <c r="G121" s="449">
        <v>2.5</v>
      </c>
      <c r="AE121" s="421">
        <v>108</v>
      </c>
      <c r="AF121" s="429" t="s">
        <v>1044</v>
      </c>
      <c r="AG121" s="430" t="s">
        <v>17</v>
      </c>
      <c r="AH121" s="420"/>
      <c r="AI121" s="417">
        <v>6</v>
      </c>
    </row>
    <row r="122" spans="3:35" ht="42">
      <c r="C122" s="775">
        <v>108</v>
      </c>
      <c r="D122" s="773" t="s">
        <v>1045</v>
      </c>
      <c r="E122" s="774" t="s">
        <v>247</v>
      </c>
      <c r="F122" s="694"/>
      <c r="G122" s="694">
        <v>1.33</v>
      </c>
      <c r="AE122" s="421">
        <v>109</v>
      </c>
      <c r="AF122" s="415" t="s">
        <v>1046</v>
      </c>
      <c r="AG122" s="416" t="s">
        <v>559</v>
      </c>
      <c r="AH122" s="420"/>
      <c r="AI122" s="417">
        <v>11.32</v>
      </c>
    </row>
    <row r="123" spans="3:35" ht="42">
      <c r="C123" s="446" t="s">
        <v>1047</v>
      </c>
      <c r="D123" s="447" t="s">
        <v>1048</v>
      </c>
      <c r="E123" s="448" t="s">
        <v>17</v>
      </c>
      <c r="F123" s="449"/>
      <c r="G123" s="449">
        <v>58.38</v>
      </c>
      <c r="AE123" s="421">
        <v>110</v>
      </c>
      <c r="AF123" s="415" t="s">
        <v>1049</v>
      </c>
      <c r="AG123" s="416" t="s">
        <v>559</v>
      </c>
      <c r="AH123" s="420"/>
      <c r="AI123" s="417">
        <v>4.6100000000000003</v>
      </c>
    </row>
    <row r="124" spans="3:35" ht="51">
      <c r="C124" s="446" t="s">
        <v>1050</v>
      </c>
      <c r="D124" s="447" t="s">
        <v>1051</v>
      </c>
      <c r="E124" s="448" t="s">
        <v>17</v>
      </c>
      <c r="F124" s="449"/>
      <c r="G124" s="449">
        <v>23.03</v>
      </c>
      <c r="AE124" s="421">
        <v>111</v>
      </c>
      <c r="AF124" s="415" t="s">
        <v>1052</v>
      </c>
      <c r="AG124" s="416" t="s">
        <v>559</v>
      </c>
      <c r="AH124" s="420"/>
      <c r="AI124" s="417">
        <v>7.96</v>
      </c>
    </row>
    <row r="125" spans="3:35" ht="63.75">
      <c r="C125" s="446" t="s">
        <v>1053</v>
      </c>
      <c r="D125" s="447" t="s">
        <v>1054</v>
      </c>
      <c r="E125" s="448" t="s">
        <v>17</v>
      </c>
      <c r="F125" s="449"/>
      <c r="G125" s="449">
        <v>130</v>
      </c>
      <c r="AE125" s="421" t="s">
        <v>1055</v>
      </c>
      <c r="AF125" s="415" t="s">
        <v>1056</v>
      </c>
      <c r="AG125" s="416" t="s">
        <v>17</v>
      </c>
      <c r="AH125" s="420"/>
      <c r="AI125" s="417">
        <v>15</v>
      </c>
    </row>
    <row r="126" spans="3:35" ht="21">
      <c r="C126" s="446" t="s">
        <v>1057</v>
      </c>
      <c r="D126" s="450" t="s">
        <v>1058</v>
      </c>
      <c r="E126" s="448" t="s">
        <v>17</v>
      </c>
      <c r="F126" s="449"/>
      <c r="G126" s="449">
        <v>95</v>
      </c>
      <c r="AE126" s="421">
        <v>112</v>
      </c>
      <c r="AF126" s="422" t="s">
        <v>1059</v>
      </c>
      <c r="AG126" s="423" t="s">
        <v>559</v>
      </c>
      <c r="AH126" s="420"/>
      <c r="AI126" s="424">
        <v>5.5</v>
      </c>
    </row>
    <row r="127" spans="3:35" ht="21">
      <c r="C127" s="446" t="s">
        <v>1060</v>
      </c>
      <c r="D127" s="450" t="s">
        <v>1061</v>
      </c>
      <c r="E127" s="448" t="s">
        <v>17</v>
      </c>
      <c r="F127" s="449"/>
      <c r="G127" s="449">
        <v>27.4</v>
      </c>
      <c r="AE127" s="421">
        <v>113</v>
      </c>
      <c r="AF127" s="415" t="s">
        <v>1062</v>
      </c>
      <c r="AG127" s="416" t="s">
        <v>559</v>
      </c>
      <c r="AH127" s="420"/>
      <c r="AI127" s="417">
        <v>1.93</v>
      </c>
    </row>
    <row r="128" spans="3:35" ht="21">
      <c r="C128" s="446" t="s">
        <v>1063</v>
      </c>
      <c r="D128" s="450" t="s">
        <v>1064</v>
      </c>
      <c r="E128" s="448" t="s">
        <v>17</v>
      </c>
      <c r="F128" s="449"/>
      <c r="G128" s="449">
        <v>11.42</v>
      </c>
      <c r="AE128" s="421">
        <v>114</v>
      </c>
      <c r="AF128" s="422" t="s">
        <v>1065</v>
      </c>
      <c r="AG128" s="423" t="s">
        <v>559</v>
      </c>
      <c r="AH128" s="420"/>
      <c r="AI128" s="424">
        <v>13.5</v>
      </c>
    </row>
    <row r="129" spans="3:35" ht="38.25">
      <c r="C129" s="446">
        <v>109</v>
      </c>
      <c r="D129" s="447" t="s">
        <v>1066</v>
      </c>
      <c r="E129" s="448" t="s">
        <v>16</v>
      </c>
      <c r="F129" s="449"/>
      <c r="G129" s="449">
        <v>18</v>
      </c>
      <c r="AE129" s="421">
        <v>115</v>
      </c>
      <c r="AF129" s="415" t="s">
        <v>1067</v>
      </c>
      <c r="AG129" s="416" t="s">
        <v>559</v>
      </c>
      <c r="AH129" s="420"/>
      <c r="AI129" s="417">
        <v>17.600000000000001</v>
      </c>
    </row>
    <row r="130" spans="3:35" ht="31.5">
      <c r="C130" s="446">
        <v>110</v>
      </c>
      <c r="D130" s="447" t="s">
        <v>1068</v>
      </c>
      <c r="E130" s="448" t="s">
        <v>16</v>
      </c>
      <c r="F130" s="449"/>
      <c r="G130" s="449">
        <v>18</v>
      </c>
      <c r="AE130" s="421">
        <v>116</v>
      </c>
      <c r="AF130" s="415" t="s">
        <v>1069</v>
      </c>
      <c r="AG130" s="416" t="s">
        <v>559</v>
      </c>
      <c r="AH130" s="420"/>
      <c r="AI130" s="417">
        <v>51.04</v>
      </c>
    </row>
    <row r="131" spans="3:35" ht="51">
      <c r="C131" s="446">
        <v>111</v>
      </c>
      <c r="D131" s="447" t="s">
        <v>1070</v>
      </c>
      <c r="E131" s="448" t="s">
        <v>9</v>
      </c>
      <c r="F131" s="449"/>
      <c r="G131" s="449">
        <v>710</v>
      </c>
      <c r="AE131" s="421">
        <v>117</v>
      </c>
      <c r="AF131" s="415" t="s">
        <v>1071</v>
      </c>
      <c r="AG131" s="416" t="s">
        <v>559</v>
      </c>
      <c r="AH131" s="420"/>
      <c r="AI131" s="417">
        <v>4.95</v>
      </c>
    </row>
    <row r="132" spans="3:35" ht="51">
      <c r="C132" s="446">
        <v>112</v>
      </c>
      <c r="D132" s="447" t="s">
        <v>1072</v>
      </c>
      <c r="E132" s="448" t="s">
        <v>9</v>
      </c>
      <c r="F132" s="449"/>
      <c r="G132" s="449">
        <v>1225</v>
      </c>
      <c r="AE132" s="421">
        <v>118</v>
      </c>
      <c r="AF132" s="415" t="s">
        <v>1073</v>
      </c>
      <c r="AG132" s="416" t="s">
        <v>559</v>
      </c>
      <c r="AH132" s="420"/>
      <c r="AI132" s="417">
        <v>0.5</v>
      </c>
    </row>
    <row r="133" spans="3:35" ht="25.5">
      <c r="C133" s="446">
        <v>113</v>
      </c>
      <c r="D133" s="447" t="s">
        <v>1074</v>
      </c>
      <c r="E133" s="448" t="s">
        <v>9</v>
      </c>
      <c r="F133" s="449"/>
      <c r="G133" s="449">
        <v>160</v>
      </c>
      <c r="AE133" s="421">
        <v>119</v>
      </c>
      <c r="AF133" s="415" t="s">
        <v>1075</v>
      </c>
      <c r="AG133" s="416" t="s">
        <v>551</v>
      </c>
      <c r="AH133" s="420"/>
      <c r="AI133" s="417">
        <v>0.04</v>
      </c>
    </row>
    <row r="134" spans="3:35" ht="31.5">
      <c r="C134" s="446">
        <v>114</v>
      </c>
      <c r="D134" s="447" t="s">
        <v>1076</v>
      </c>
      <c r="E134" s="448" t="s">
        <v>9</v>
      </c>
      <c r="F134" s="449"/>
      <c r="G134" s="449">
        <v>180</v>
      </c>
      <c r="AE134" s="421">
        <v>120</v>
      </c>
      <c r="AF134" s="422" t="s">
        <v>1077</v>
      </c>
      <c r="AG134" s="423" t="s">
        <v>559</v>
      </c>
      <c r="AH134" s="420"/>
      <c r="AI134" s="424">
        <v>450.3</v>
      </c>
    </row>
    <row r="135" spans="3:35" ht="63.75">
      <c r="C135" s="446">
        <v>115</v>
      </c>
      <c r="D135" s="447" t="s">
        <v>1078</v>
      </c>
      <c r="E135" s="448" t="s">
        <v>9</v>
      </c>
      <c r="F135" s="449"/>
      <c r="G135" s="449">
        <v>750</v>
      </c>
      <c r="AE135" s="421">
        <v>121</v>
      </c>
      <c r="AF135" s="415" t="s">
        <v>1079</v>
      </c>
      <c r="AG135" s="416" t="s">
        <v>559</v>
      </c>
      <c r="AH135" s="420"/>
      <c r="AI135" s="417">
        <v>181.5</v>
      </c>
    </row>
    <row r="136" spans="3:35" ht="84">
      <c r="C136" s="446">
        <v>116</v>
      </c>
      <c r="D136" s="447" t="s">
        <v>1080</v>
      </c>
      <c r="E136" s="448" t="s">
        <v>9</v>
      </c>
      <c r="F136" s="449"/>
      <c r="G136" s="449">
        <v>720</v>
      </c>
      <c r="AE136" s="421">
        <v>122</v>
      </c>
      <c r="AF136" s="415" t="s">
        <v>1081</v>
      </c>
      <c r="AG136" s="416" t="s">
        <v>559</v>
      </c>
      <c r="AH136" s="420"/>
      <c r="AI136" s="417">
        <v>192.5</v>
      </c>
    </row>
    <row r="137" spans="3:35" ht="31.5">
      <c r="C137" s="446">
        <v>117</v>
      </c>
      <c r="D137" s="447" t="s">
        <v>1082</v>
      </c>
      <c r="E137" s="448" t="s">
        <v>9</v>
      </c>
      <c r="F137" s="449"/>
      <c r="G137" s="449">
        <v>120</v>
      </c>
      <c r="AE137" s="421">
        <v>123</v>
      </c>
      <c r="AF137" s="422" t="s">
        <v>1083</v>
      </c>
      <c r="AG137" s="423" t="s">
        <v>559</v>
      </c>
      <c r="AH137" s="420"/>
      <c r="AI137" s="424">
        <v>181.75</v>
      </c>
    </row>
    <row r="138" spans="3:35" ht="31.5">
      <c r="C138" s="446">
        <v>118</v>
      </c>
      <c r="D138" s="447" t="s">
        <v>1084</v>
      </c>
      <c r="E138" s="448" t="s">
        <v>9</v>
      </c>
      <c r="F138" s="449"/>
      <c r="G138" s="449">
        <v>240</v>
      </c>
      <c r="AE138" s="421">
        <v>124</v>
      </c>
      <c r="AF138" s="415" t="s">
        <v>1085</v>
      </c>
      <c r="AG138" s="416" t="s">
        <v>559</v>
      </c>
      <c r="AH138" s="420"/>
      <c r="AI138" s="417">
        <v>8.5</v>
      </c>
    </row>
    <row r="139" spans="3:35" ht="51">
      <c r="C139" s="446">
        <v>119</v>
      </c>
      <c r="D139" s="447" t="s">
        <v>1086</v>
      </c>
      <c r="E139" s="448" t="s">
        <v>9</v>
      </c>
      <c r="F139" s="449"/>
      <c r="G139" s="449">
        <v>350</v>
      </c>
      <c r="AE139" s="421">
        <v>125</v>
      </c>
      <c r="AF139" s="415" t="s">
        <v>1087</v>
      </c>
      <c r="AG139" s="416" t="s">
        <v>559</v>
      </c>
      <c r="AH139" s="420"/>
      <c r="AI139" s="417">
        <v>0.8</v>
      </c>
    </row>
    <row r="140" spans="3:35" ht="38.25">
      <c r="C140" s="446">
        <v>120</v>
      </c>
      <c r="D140" s="447" t="s">
        <v>1088</v>
      </c>
      <c r="E140" s="448" t="s">
        <v>9</v>
      </c>
      <c r="F140" s="449"/>
      <c r="G140" s="449">
        <v>300</v>
      </c>
      <c r="AE140" s="421">
        <v>126</v>
      </c>
      <c r="AF140" s="415" t="s">
        <v>1089</v>
      </c>
      <c r="AG140" s="416" t="s">
        <v>559</v>
      </c>
      <c r="AH140" s="420"/>
      <c r="AI140" s="417">
        <v>0.91</v>
      </c>
    </row>
    <row r="141" spans="3:35" ht="51">
      <c r="C141" s="446">
        <v>121</v>
      </c>
      <c r="D141" s="447" t="s">
        <v>1090</v>
      </c>
      <c r="E141" s="448" t="s">
        <v>9</v>
      </c>
      <c r="F141" s="449"/>
      <c r="G141" s="449">
        <v>700</v>
      </c>
      <c r="AE141" s="421">
        <v>127</v>
      </c>
      <c r="AF141" s="415" t="s">
        <v>1091</v>
      </c>
      <c r="AG141" s="416" t="s">
        <v>559</v>
      </c>
      <c r="AH141" s="420"/>
      <c r="AI141" s="417">
        <v>1.45</v>
      </c>
    </row>
    <row r="142" spans="3:35" ht="63.75">
      <c r="C142" s="446">
        <v>122</v>
      </c>
      <c r="D142" s="447" t="s">
        <v>1092</v>
      </c>
      <c r="E142" s="448" t="s">
        <v>9</v>
      </c>
      <c r="F142" s="449"/>
      <c r="G142" s="449">
        <v>600</v>
      </c>
      <c r="AE142" s="421">
        <v>128</v>
      </c>
      <c r="AF142" s="422" t="s">
        <v>1093</v>
      </c>
      <c r="AG142" s="423" t="s">
        <v>559</v>
      </c>
      <c r="AH142" s="420"/>
      <c r="AI142" s="424">
        <v>1.48</v>
      </c>
    </row>
    <row r="143" spans="3:35" ht="51">
      <c r="C143" s="446">
        <v>123</v>
      </c>
      <c r="D143" s="447" t="s">
        <v>1094</v>
      </c>
      <c r="E143" s="448" t="s">
        <v>9</v>
      </c>
      <c r="F143" s="449"/>
      <c r="G143" s="449">
        <v>280</v>
      </c>
      <c r="AE143" s="421">
        <v>129</v>
      </c>
      <c r="AF143" s="422" t="s">
        <v>1095</v>
      </c>
      <c r="AG143" s="423" t="s">
        <v>559</v>
      </c>
      <c r="AH143" s="420"/>
      <c r="AI143" s="424">
        <v>4.83</v>
      </c>
    </row>
    <row r="144" spans="3:35" ht="51">
      <c r="C144" s="446">
        <v>124</v>
      </c>
      <c r="D144" s="447" t="s">
        <v>1096</v>
      </c>
      <c r="E144" s="448" t="s">
        <v>9</v>
      </c>
      <c r="F144" s="449"/>
      <c r="G144" s="449">
        <v>280</v>
      </c>
      <c r="AE144" s="421">
        <v>130</v>
      </c>
      <c r="AF144" s="422" t="s">
        <v>1097</v>
      </c>
      <c r="AG144" s="423" t="s">
        <v>559</v>
      </c>
      <c r="AH144" s="420"/>
      <c r="AI144" s="424">
        <v>6.93</v>
      </c>
    </row>
    <row r="145" spans="3:35" ht="51">
      <c r="C145" s="446">
        <v>125</v>
      </c>
      <c r="D145" s="447" t="s">
        <v>1098</v>
      </c>
      <c r="E145" s="448" t="s">
        <v>9</v>
      </c>
      <c r="F145" s="449"/>
      <c r="G145" s="449">
        <v>290</v>
      </c>
      <c r="AE145" s="421">
        <v>131</v>
      </c>
      <c r="AF145" s="415" t="s">
        <v>1099</v>
      </c>
      <c r="AG145" s="416" t="s">
        <v>559</v>
      </c>
      <c r="AH145" s="420"/>
      <c r="AI145" s="417">
        <v>4.6100000000000003</v>
      </c>
    </row>
    <row r="146" spans="3:35" ht="51">
      <c r="C146" s="446">
        <v>126</v>
      </c>
      <c r="D146" s="447" t="s">
        <v>1100</v>
      </c>
      <c r="E146" s="448" t="s">
        <v>9</v>
      </c>
      <c r="F146" s="449"/>
      <c r="G146" s="449">
        <v>320</v>
      </c>
      <c r="AE146" s="421">
        <v>132</v>
      </c>
      <c r="AF146" s="415" t="s">
        <v>1101</v>
      </c>
      <c r="AG146" s="416" t="s">
        <v>559</v>
      </c>
      <c r="AH146" s="420"/>
      <c r="AI146" s="417">
        <v>13.92</v>
      </c>
    </row>
    <row r="147" spans="3:35" ht="51">
      <c r="C147" s="446">
        <v>127</v>
      </c>
      <c r="D147" s="447" t="s">
        <v>1102</v>
      </c>
      <c r="E147" s="448" t="s">
        <v>9</v>
      </c>
      <c r="F147" s="449"/>
      <c r="G147" s="449">
        <v>350</v>
      </c>
      <c r="AE147" s="421">
        <v>133</v>
      </c>
      <c r="AF147" s="415" t="s">
        <v>1103</v>
      </c>
      <c r="AG147" s="416" t="s">
        <v>559</v>
      </c>
      <c r="AH147" s="420"/>
      <c r="AI147" s="417">
        <v>1.34</v>
      </c>
    </row>
    <row r="148" spans="3:35" ht="51">
      <c r="C148" s="446">
        <v>128</v>
      </c>
      <c r="D148" s="447" t="s">
        <v>1104</v>
      </c>
      <c r="E148" s="448" t="s">
        <v>9</v>
      </c>
      <c r="F148" s="449"/>
      <c r="G148" s="449">
        <v>350</v>
      </c>
      <c r="AE148" s="421">
        <v>134</v>
      </c>
      <c r="AF148" s="415" t="s">
        <v>1105</v>
      </c>
      <c r="AG148" s="416" t="s">
        <v>559</v>
      </c>
      <c r="AH148" s="420"/>
      <c r="AI148" s="417">
        <v>3.09</v>
      </c>
    </row>
    <row r="149" spans="3:35" ht="63.75">
      <c r="C149" s="446">
        <v>129</v>
      </c>
      <c r="D149" s="447" t="s">
        <v>1106</v>
      </c>
      <c r="E149" s="448" t="s">
        <v>16</v>
      </c>
      <c r="F149" s="449"/>
      <c r="G149" s="449">
        <v>350</v>
      </c>
      <c r="AE149" s="421">
        <v>135</v>
      </c>
      <c r="AF149" s="415" t="s">
        <v>1107</v>
      </c>
      <c r="AG149" s="416" t="s">
        <v>559</v>
      </c>
      <c r="AH149" s="420"/>
      <c r="AI149" s="417">
        <v>0.77</v>
      </c>
    </row>
    <row r="150" spans="3:35" ht="38.25">
      <c r="C150" s="446">
        <v>130</v>
      </c>
      <c r="D150" s="447" t="s">
        <v>1108</v>
      </c>
      <c r="E150" s="448" t="s">
        <v>9</v>
      </c>
      <c r="F150" s="449"/>
      <c r="G150" s="449">
        <v>320</v>
      </c>
      <c r="AE150" s="421">
        <v>136</v>
      </c>
      <c r="AF150" s="415" t="s">
        <v>1109</v>
      </c>
      <c r="AG150" s="416" t="s">
        <v>559</v>
      </c>
      <c r="AH150" s="420"/>
      <c r="AI150" s="417">
        <v>1.88</v>
      </c>
    </row>
    <row r="151" spans="3:35" ht="38.25">
      <c r="C151" s="446">
        <v>131</v>
      </c>
      <c r="D151" s="447" t="s">
        <v>1110</v>
      </c>
      <c r="E151" s="448" t="s">
        <v>9</v>
      </c>
      <c r="F151" s="449"/>
      <c r="G151" s="449">
        <v>640</v>
      </c>
      <c r="AE151" s="421">
        <v>137</v>
      </c>
      <c r="AF151" s="415" t="s">
        <v>1111</v>
      </c>
      <c r="AG151" s="416" t="s">
        <v>559</v>
      </c>
      <c r="AH151" s="420"/>
      <c r="AI151" s="417">
        <v>6.57</v>
      </c>
    </row>
    <row r="152" spans="3:35" ht="38.25">
      <c r="C152" s="446">
        <v>132</v>
      </c>
      <c r="D152" s="447" t="s">
        <v>1112</v>
      </c>
      <c r="E152" s="448" t="s">
        <v>9</v>
      </c>
      <c r="F152" s="449"/>
      <c r="G152" s="449">
        <v>640</v>
      </c>
      <c r="AE152" s="421">
        <v>138</v>
      </c>
      <c r="AF152" s="415" t="s">
        <v>1113</v>
      </c>
      <c r="AG152" s="416" t="s">
        <v>559</v>
      </c>
      <c r="AH152" s="420"/>
      <c r="AI152" s="417">
        <v>11.32</v>
      </c>
    </row>
    <row r="153" spans="3:35" ht="38.25">
      <c r="C153" s="446">
        <v>133</v>
      </c>
      <c r="D153" s="447" t="s">
        <v>1114</v>
      </c>
      <c r="E153" s="448" t="s">
        <v>9</v>
      </c>
      <c r="F153" s="449"/>
      <c r="G153" s="449">
        <v>640</v>
      </c>
      <c r="AE153" s="421">
        <v>139</v>
      </c>
      <c r="AF153" s="415" t="s">
        <v>1115</v>
      </c>
      <c r="AG153" s="416" t="s">
        <v>559</v>
      </c>
      <c r="AH153" s="420"/>
      <c r="AI153" s="417">
        <v>0.78</v>
      </c>
    </row>
    <row r="154" spans="3:35" ht="38.25">
      <c r="C154" s="446">
        <v>134</v>
      </c>
      <c r="D154" s="447" t="s">
        <v>1116</v>
      </c>
      <c r="E154" s="448" t="s">
        <v>9</v>
      </c>
      <c r="F154" s="449"/>
      <c r="G154" s="449">
        <v>1280</v>
      </c>
      <c r="AE154" s="421">
        <v>140</v>
      </c>
      <c r="AF154" s="415" t="s">
        <v>1117</v>
      </c>
      <c r="AG154" s="416" t="s">
        <v>559</v>
      </c>
      <c r="AH154" s="420"/>
      <c r="AI154" s="417">
        <v>1.19</v>
      </c>
    </row>
    <row r="155" spans="3:35" ht="38.25">
      <c r="C155" s="446">
        <v>135</v>
      </c>
      <c r="D155" s="447" t="s">
        <v>1118</v>
      </c>
      <c r="E155" s="448" t="s">
        <v>551</v>
      </c>
      <c r="F155" s="449"/>
      <c r="G155" s="449">
        <v>320</v>
      </c>
      <c r="AE155" s="421">
        <v>141</v>
      </c>
      <c r="AF155" s="415" t="s">
        <v>1119</v>
      </c>
      <c r="AG155" s="416" t="s">
        <v>559</v>
      </c>
      <c r="AH155" s="420"/>
      <c r="AI155" s="417">
        <v>1.99</v>
      </c>
    </row>
    <row r="156" spans="3:35" ht="31.5">
      <c r="C156" s="446">
        <v>136</v>
      </c>
      <c r="D156" s="447" t="s">
        <v>1120</v>
      </c>
      <c r="E156" s="448" t="s">
        <v>16</v>
      </c>
      <c r="F156" s="449"/>
      <c r="G156" s="449">
        <v>100</v>
      </c>
      <c r="AE156" s="421">
        <v>142</v>
      </c>
      <c r="AF156" s="415" t="s">
        <v>1121</v>
      </c>
      <c r="AG156" s="416" t="s">
        <v>559</v>
      </c>
      <c r="AH156" s="420"/>
      <c r="AI156" s="417">
        <v>6.2</v>
      </c>
    </row>
    <row r="157" spans="3:35" ht="31.5">
      <c r="C157" s="446">
        <v>137</v>
      </c>
      <c r="D157" s="447" t="s">
        <v>1122</v>
      </c>
      <c r="E157" s="448" t="s">
        <v>16</v>
      </c>
      <c r="F157" s="449"/>
      <c r="G157" s="449">
        <v>175</v>
      </c>
      <c r="AE157" s="421">
        <v>143</v>
      </c>
      <c r="AF157" s="415" t="s">
        <v>1123</v>
      </c>
      <c r="AG157" s="416" t="s">
        <v>559</v>
      </c>
      <c r="AH157" s="420"/>
      <c r="AI157" s="417">
        <v>10.37</v>
      </c>
    </row>
    <row r="158" spans="3:35" ht="31.5">
      <c r="C158" s="446">
        <v>138</v>
      </c>
      <c r="D158" s="447" t="s">
        <v>1124</v>
      </c>
      <c r="E158" s="448" t="s">
        <v>16</v>
      </c>
      <c r="F158" s="449"/>
      <c r="G158" s="449">
        <v>90</v>
      </c>
      <c r="AE158" s="421">
        <v>144</v>
      </c>
      <c r="AF158" s="415" t="s">
        <v>1125</v>
      </c>
      <c r="AG158" s="416" t="s">
        <v>559</v>
      </c>
      <c r="AH158" s="420"/>
      <c r="AI158" s="417">
        <v>17.739999999999998</v>
      </c>
    </row>
    <row r="159" spans="3:35" ht="31.5">
      <c r="C159" s="446">
        <v>139</v>
      </c>
      <c r="D159" s="447" t="s">
        <v>1126</v>
      </c>
      <c r="E159" s="448" t="s">
        <v>583</v>
      </c>
      <c r="F159" s="449"/>
      <c r="G159" s="449">
        <v>15</v>
      </c>
      <c r="AE159" s="421">
        <v>145</v>
      </c>
      <c r="AF159" s="422" t="s">
        <v>1127</v>
      </c>
      <c r="AG159" s="423" t="s">
        <v>559</v>
      </c>
      <c r="AH159" s="420"/>
      <c r="AI159" s="424">
        <v>6.1</v>
      </c>
    </row>
    <row r="160" spans="3:35" ht="31.5">
      <c r="C160" s="446">
        <v>140</v>
      </c>
      <c r="D160" s="447" t="s">
        <v>1128</v>
      </c>
      <c r="E160" s="448" t="s">
        <v>16</v>
      </c>
      <c r="F160" s="449"/>
      <c r="G160" s="449">
        <v>45</v>
      </c>
      <c r="AE160" s="421">
        <v>146</v>
      </c>
      <c r="AF160" s="434" t="s">
        <v>1129</v>
      </c>
      <c r="AG160" s="416" t="s">
        <v>559</v>
      </c>
      <c r="AH160" s="420"/>
      <c r="AI160" s="417">
        <v>9.75</v>
      </c>
    </row>
    <row r="161" spans="3:35" ht="31.5">
      <c r="C161" s="446">
        <v>141</v>
      </c>
      <c r="D161" s="447" t="s">
        <v>1130</v>
      </c>
      <c r="E161" s="448" t="s">
        <v>16</v>
      </c>
      <c r="F161" s="449"/>
      <c r="G161" s="449">
        <v>45</v>
      </c>
      <c r="AE161" s="421">
        <v>147</v>
      </c>
      <c r="AF161" s="415" t="s">
        <v>1131</v>
      </c>
      <c r="AG161" s="416" t="s">
        <v>559</v>
      </c>
      <c r="AH161" s="420"/>
      <c r="AI161" s="417">
        <v>3.06</v>
      </c>
    </row>
    <row r="162" spans="3:35" ht="31.5">
      <c r="C162" s="446">
        <v>142</v>
      </c>
      <c r="D162" s="447" t="s">
        <v>1132</v>
      </c>
      <c r="E162" s="448" t="s">
        <v>16</v>
      </c>
      <c r="F162" s="449"/>
      <c r="G162" s="449">
        <v>45</v>
      </c>
      <c r="AE162" s="421">
        <v>148</v>
      </c>
      <c r="AF162" s="415" t="s">
        <v>1133</v>
      </c>
      <c r="AG162" s="435" t="s">
        <v>559</v>
      </c>
      <c r="AH162" s="420"/>
      <c r="AI162" s="417">
        <v>3.06</v>
      </c>
    </row>
    <row r="163" spans="3:35" ht="31.5">
      <c r="C163" s="446">
        <v>143</v>
      </c>
      <c r="D163" s="447" t="s">
        <v>1134</v>
      </c>
      <c r="E163" s="448" t="s">
        <v>16</v>
      </c>
      <c r="F163" s="449"/>
      <c r="G163" s="449">
        <v>50</v>
      </c>
      <c r="AE163" s="421">
        <v>149</v>
      </c>
      <c r="AF163" s="415" t="s">
        <v>1135</v>
      </c>
      <c r="AG163" s="416" t="s">
        <v>559</v>
      </c>
      <c r="AH163" s="420"/>
      <c r="AI163" s="417">
        <v>20.5</v>
      </c>
    </row>
    <row r="164" spans="3:35" ht="25.5">
      <c r="C164" s="446">
        <v>144</v>
      </c>
      <c r="D164" s="447" t="s">
        <v>1136</v>
      </c>
      <c r="E164" s="448" t="s">
        <v>16</v>
      </c>
      <c r="F164" s="449"/>
      <c r="G164" s="449">
        <v>8</v>
      </c>
      <c r="AE164" s="421">
        <v>150</v>
      </c>
      <c r="AF164" s="422" t="s">
        <v>1137</v>
      </c>
      <c r="AG164" s="423" t="s">
        <v>559</v>
      </c>
      <c r="AH164" s="420"/>
      <c r="AI164" s="424">
        <v>0.72</v>
      </c>
    </row>
    <row r="165" spans="3:35" ht="31.5">
      <c r="C165" s="446">
        <v>145</v>
      </c>
      <c r="D165" s="447" t="s">
        <v>1138</v>
      </c>
      <c r="E165" s="448" t="s">
        <v>705</v>
      </c>
      <c r="F165" s="449"/>
      <c r="G165" s="449">
        <v>40</v>
      </c>
      <c r="AE165" s="421">
        <v>151</v>
      </c>
      <c r="AF165" s="415" t="s">
        <v>1139</v>
      </c>
      <c r="AG165" s="416" t="s">
        <v>559</v>
      </c>
      <c r="AH165" s="420"/>
      <c r="AI165" s="417">
        <v>3.3</v>
      </c>
    </row>
    <row r="166" spans="3:35" ht="31.5">
      <c r="C166" s="446">
        <v>146</v>
      </c>
      <c r="D166" s="447" t="s">
        <v>1140</v>
      </c>
      <c r="E166" s="448" t="s">
        <v>25</v>
      </c>
      <c r="F166" s="449"/>
      <c r="G166" s="449">
        <v>7.5</v>
      </c>
      <c r="AE166" s="436">
        <v>152</v>
      </c>
      <c r="AF166" s="415" t="s">
        <v>1141</v>
      </c>
      <c r="AG166" s="416" t="s">
        <v>551</v>
      </c>
      <c r="AH166" s="420"/>
      <c r="AI166" s="417">
        <v>0.11</v>
      </c>
    </row>
    <row r="167" spans="3:35" ht="52.5">
      <c r="C167" s="446">
        <v>147</v>
      </c>
      <c r="D167" s="447" t="s">
        <v>1142</v>
      </c>
      <c r="E167" s="448" t="s">
        <v>705</v>
      </c>
      <c r="F167" s="449"/>
      <c r="G167" s="449">
        <v>14</v>
      </c>
      <c r="AE167" s="421">
        <v>153</v>
      </c>
      <c r="AF167" s="415" t="s">
        <v>1143</v>
      </c>
      <c r="AG167" s="416" t="s">
        <v>559</v>
      </c>
      <c r="AH167" s="420"/>
      <c r="AI167" s="417">
        <v>984.5</v>
      </c>
    </row>
    <row r="168" spans="3:35" ht="31.5">
      <c r="C168" s="446">
        <v>148</v>
      </c>
      <c r="D168" s="447" t="s">
        <v>1144</v>
      </c>
      <c r="E168" s="448" t="s">
        <v>705</v>
      </c>
      <c r="F168" s="449"/>
      <c r="G168" s="449">
        <v>12</v>
      </c>
      <c r="AE168" s="421">
        <v>154</v>
      </c>
      <c r="AF168" s="422" t="s">
        <v>1145</v>
      </c>
      <c r="AG168" s="423" t="s">
        <v>969</v>
      </c>
      <c r="AH168" s="420"/>
      <c r="AI168" s="424">
        <v>4.16</v>
      </c>
    </row>
    <row r="169" spans="3:35" ht="51">
      <c r="C169" s="446">
        <v>149</v>
      </c>
      <c r="D169" s="447" t="s">
        <v>1146</v>
      </c>
      <c r="E169" s="448" t="s">
        <v>9</v>
      </c>
      <c r="F169" s="449"/>
      <c r="G169" s="449">
        <v>3.2</v>
      </c>
      <c r="AE169" s="421">
        <v>155</v>
      </c>
      <c r="AF169" s="422" t="s">
        <v>1147</v>
      </c>
      <c r="AG169" s="423" t="s">
        <v>969</v>
      </c>
      <c r="AH169" s="420"/>
      <c r="AI169" s="424">
        <v>6.51</v>
      </c>
    </row>
    <row r="170" spans="3:35" ht="31.5">
      <c r="C170" s="446">
        <v>150</v>
      </c>
      <c r="D170" s="447" t="s">
        <v>1148</v>
      </c>
      <c r="E170" s="448" t="s">
        <v>16</v>
      </c>
      <c r="F170" s="449"/>
      <c r="G170" s="449">
        <v>6</v>
      </c>
      <c r="AE170" s="421">
        <v>156</v>
      </c>
      <c r="AF170" s="422" t="s">
        <v>1149</v>
      </c>
      <c r="AG170" s="423" t="s">
        <v>969</v>
      </c>
      <c r="AH170" s="420"/>
      <c r="AI170" s="424">
        <v>14.82</v>
      </c>
    </row>
    <row r="171" spans="3:35" ht="31.5">
      <c r="C171" s="446">
        <v>151</v>
      </c>
      <c r="D171" s="447" t="s">
        <v>1150</v>
      </c>
      <c r="E171" s="448" t="s">
        <v>504</v>
      </c>
      <c r="F171" s="449"/>
      <c r="G171" s="449">
        <v>1.5</v>
      </c>
      <c r="AE171" s="421">
        <v>157</v>
      </c>
      <c r="AF171" s="422" t="s">
        <v>1151</v>
      </c>
      <c r="AG171" s="423" t="s">
        <v>969</v>
      </c>
      <c r="AH171" s="420"/>
      <c r="AI171" s="424">
        <v>21.7</v>
      </c>
    </row>
    <row r="172" spans="3:35" ht="38.25">
      <c r="C172" s="446">
        <v>152</v>
      </c>
      <c r="D172" s="447" t="s">
        <v>1152</v>
      </c>
      <c r="E172" s="448" t="s">
        <v>9</v>
      </c>
      <c r="F172" s="449"/>
      <c r="G172" s="449">
        <v>65</v>
      </c>
      <c r="AE172" s="421">
        <v>158</v>
      </c>
      <c r="AF172" s="415" t="s">
        <v>1153</v>
      </c>
      <c r="AG172" s="416" t="s">
        <v>969</v>
      </c>
      <c r="AH172" s="420"/>
      <c r="AI172" s="417">
        <v>9.09</v>
      </c>
    </row>
    <row r="173" spans="3:35" ht="51">
      <c r="C173" s="446">
        <v>153</v>
      </c>
      <c r="D173" s="447" t="s">
        <v>1154</v>
      </c>
      <c r="E173" s="448" t="s">
        <v>16</v>
      </c>
      <c r="F173" s="449"/>
      <c r="G173" s="449">
        <v>296</v>
      </c>
      <c r="AE173" s="421">
        <v>159</v>
      </c>
      <c r="AF173" s="415" t="s">
        <v>1155</v>
      </c>
      <c r="AG173" s="416" t="s">
        <v>969</v>
      </c>
      <c r="AH173" s="420"/>
      <c r="AI173" s="417">
        <v>2.83</v>
      </c>
    </row>
    <row r="174" spans="3:35" ht="31.5">
      <c r="C174" s="446">
        <v>154</v>
      </c>
      <c r="D174" s="447" t="s">
        <v>1156</v>
      </c>
      <c r="E174" s="448" t="s">
        <v>504</v>
      </c>
      <c r="F174" s="449"/>
      <c r="G174" s="449">
        <v>4.5999999999999996</v>
      </c>
      <c r="AE174" s="421">
        <v>160</v>
      </c>
      <c r="AF174" s="415" t="s">
        <v>1157</v>
      </c>
      <c r="AG174" s="416" t="s">
        <v>969</v>
      </c>
      <c r="AH174" s="420"/>
      <c r="AI174" s="417">
        <v>5.91</v>
      </c>
    </row>
    <row r="175" spans="3:35" ht="38.25">
      <c r="C175" s="446">
        <v>155</v>
      </c>
      <c r="D175" s="447" t="s">
        <v>1158</v>
      </c>
      <c r="E175" s="448" t="s">
        <v>504</v>
      </c>
      <c r="F175" s="449"/>
      <c r="G175" s="449">
        <v>360</v>
      </c>
      <c r="AE175" s="421">
        <v>161</v>
      </c>
      <c r="AF175" s="415" t="s">
        <v>1159</v>
      </c>
      <c r="AG175" s="416" t="s">
        <v>969</v>
      </c>
      <c r="AH175" s="420"/>
      <c r="AI175" s="417">
        <v>1.49</v>
      </c>
    </row>
    <row r="176" spans="3:35" ht="42">
      <c r="C176" s="446">
        <v>156</v>
      </c>
      <c r="D176" s="447" t="s">
        <v>1160</v>
      </c>
      <c r="E176" s="448" t="s">
        <v>16</v>
      </c>
      <c r="F176" s="449"/>
      <c r="G176" s="449">
        <v>296</v>
      </c>
      <c r="AE176" s="421">
        <v>162</v>
      </c>
      <c r="AF176" s="415" t="s">
        <v>1161</v>
      </c>
      <c r="AG176" s="416" t="s">
        <v>969</v>
      </c>
      <c r="AH176" s="420"/>
      <c r="AI176" s="417">
        <v>3.62</v>
      </c>
    </row>
    <row r="177" spans="3:35" ht="42">
      <c r="C177" s="446">
        <v>157</v>
      </c>
      <c r="D177" s="447" t="s">
        <v>1162</v>
      </c>
      <c r="E177" s="448" t="s">
        <v>16</v>
      </c>
      <c r="F177" s="449"/>
      <c r="G177" s="449">
        <v>35</v>
      </c>
      <c r="AE177" s="421">
        <v>163</v>
      </c>
      <c r="AF177" s="415" t="s">
        <v>1163</v>
      </c>
      <c r="AG177" s="416" t="s">
        <v>969</v>
      </c>
      <c r="AH177" s="420"/>
      <c r="AI177" s="417">
        <v>8.15</v>
      </c>
    </row>
    <row r="178" spans="3:35" ht="42">
      <c r="C178" s="446">
        <v>158</v>
      </c>
      <c r="D178" s="447" t="s">
        <v>1164</v>
      </c>
      <c r="E178" s="448" t="s">
        <v>9</v>
      </c>
      <c r="F178" s="449"/>
      <c r="G178" s="449">
        <v>2500</v>
      </c>
      <c r="AE178" s="421">
        <v>164</v>
      </c>
      <c r="AF178" s="415" t="s">
        <v>1165</v>
      </c>
      <c r="AG178" s="416" t="s">
        <v>969</v>
      </c>
      <c r="AH178" s="420"/>
      <c r="AI178" s="417">
        <v>1.49</v>
      </c>
    </row>
    <row r="179" spans="3:35" ht="42">
      <c r="C179" s="446">
        <v>159</v>
      </c>
      <c r="D179" s="447" t="s">
        <v>1166</v>
      </c>
      <c r="E179" s="448" t="s">
        <v>955</v>
      </c>
      <c r="F179" s="449"/>
      <c r="G179" s="449">
        <v>12</v>
      </c>
      <c r="AE179" s="421">
        <v>165</v>
      </c>
      <c r="AF179" s="415" t="s">
        <v>1167</v>
      </c>
      <c r="AG179" s="416" t="s">
        <v>969</v>
      </c>
      <c r="AH179" s="420"/>
      <c r="AI179" s="417">
        <v>2.68</v>
      </c>
    </row>
    <row r="180" spans="3:35" ht="52.5">
      <c r="C180" s="446">
        <v>160</v>
      </c>
      <c r="D180" s="447" t="s">
        <v>1168</v>
      </c>
      <c r="E180" s="448" t="s">
        <v>16</v>
      </c>
      <c r="F180" s="449"/>
      <c r="G180" s="449">
        <v>12</v>
      </c>
      <c r="AE180" s="421">
        <v>166</v>
      </c>
      <c r="AF180" s="415" t="s">
        <v>1169</v>
      </c>
      <c r="AG180" s="416" t="s">
        <v>969</v>
      </c>
      <c r="AH180" s="420"/>
      <c r="AI180" s="417">
        <v>1.1399999999999999</v>
      </c>
    </row>
    <row r="181" spans="3:35" ht="52.5">
      <c r="C181" s="446">
        <v>161</v>
      </c>
      <c r="D181" s="447" t="s">
        <v>1170</v>
      </c>
      <c r="E181" s="448" t="s">
        <v>25</v>
      </c>
      <c r="F181" s="449"/>
      <c r="G181" s="449">
        <v>15</v>
      </c>
      <c r="AE181" s="421">
        <v>167</v>
      </c>
      <c r="AF181" s="422" t="s">
        <v>1171</v>
      </c>
      <c r="AG181" s="423" t="s">
        <v>969</v>
      </c>
      <c r="AH181" s="420"/>
      <c r="AI181" s="424">
        <v>5.08</v>
      </c>
    </row>
    <row r="182" spans="3:35" ht="52.5">
      <c r="C182" s="446">
        <v>162</v>
      </c>
      <c r="D182" s="447" t="s">
        <v>1172</v>
      </c>
      <c r="E182" s="448" t="s">
        <v>25</v>
      </c>
      <c r="F182" s="449"/>
      <c r="G182" s="449">
        <v>45</v>
      </c>
      <c r="AE182" s="421">
        <v>168</v>
      </c>
      <c r="AF182" s="415" t="s">
        <v>1173</v>
      </c>
      <c r="AG182" s="416" t="s">
        <v>969</v>
      </c>
      <c r="AH182" s="420"/>
      <c r="AI182" s="417">
        <v>8.66</v>
      </c>
    </row>
    <row r="183" spans="3:35" ht="31.5">
      <c r="C183" s="446">
        <v>163</v>
      </c>
      <c r="D183" s="447" t="s">
        <v>1174</v>
      </c>
      <c r="E183" s="448" t="s">
        <v>955</v>
      </c>
      <c r="F183" s="449"/>
      <c r="G183" s="449">
        <v>13</v>
      </c>
      <c r="AE183" s="421">
        <v>169</v>
      </c>
      <c r="AF183" s="415" t="s">
        <v>1175</v>
      </c>
      <c r="AG183" s="416" t="s">
        <v>969</v>
      </c>
      <c r="AH183" s="420"/>
      <c r="AI183" s="417">
        <v>4.8</v>
      </c>
    </row>
    <row r="184" spans="3:35" ht="31.5">
      <c r="C184" s="446">
        <v>164</v>
      </c>
      <c r="D184" s="447" t="s">
        <v>845</v>
      </c>
      <c r="E184" s="448" t="s">
        <v>9</v>
      </c>
      <c r="F184" s="449"/>
      <c r="G184" s="449">
        <v>1.5</v>
      </c>
      <c r="AE184" s="421">
        <v>170</v>
      </c>
      <c r="AF184" s="415" t="s">
        <v>1176</v>
      </c>
      <c r="AG184" s="416" t="s">
        <v>969</v>
      </c>
      <c r="AH184" s="420"/>
      <c r="AI184" s="417">
        <v>3.63</v>
      </c>
    </row>
    <row r="185" spans="3:35" ht="31.5">
      <c r="C185" s="446">
        <v>165</v>
      </c>
      <c r="D185" s="447" t="s">
        <v>850</v>
      </c>
      <c r="E185" s="448" t="s">
        <v>9</v>
      </c>
      <c r="F185" s="449"/>
      <c r="G185" s="449">
        <v>1.6</v>
      </c>
      <c r="AE185" s="421">
        <v>171</v>
      </c>
      <c r="AF185" s="415" t="s">
        <v>1177</v>
      </c>
      <c r="AG185" s="416" t="s">
        <v>969</v>
      </c>
      <c r="AH185" s="420"/>
      <c r="AI185" s="417">
        <v>1.31</v>
      </c>
    </row>
    <row r="186" spans="3:35" ht="31.5">
      <c r="C186" s="446">
        <v>166</v>
      </c>
      <c r="D186" s="447" t="s">
        <v>865</v>
      </c>
      <c r="E186" s="448" t="s">
        <v>9</v>
      </c>
      <c r="F186" s="449"/>
      <c r="G186" s="449">
        <v>1.0900000000000001</v>
      </c>
      <c r="AE186" s="421">
        <v>172</v>
      </c>
      <c r="AF186" s="415" t="s">
        <v>1178</v>
      </c>
      <c r="AG186" s="416" t="s">
        <v>969</v>
      </c>
      <c r="AH186" s="420"/>
      <c r="AI186" s="417">
        <v>2.04</v>
      </c>
    </row>
    <row r="187" spans="3:35" ht="31.5">
      <c r="C187" s="446">
        <v>167</v>
      </c>
      <c r="D187" s="447" t="s">
        <v>1179</v>
      </c>
      <c r="E187" s="448" t="s">
        <v>247</v>
      </c>
      <c r="F187" s="449"/>
      <c r="G187" s="449">
        <f>1.3*2.214</f>
        <v>2.8782000000000001</v>
      </c>
      <c r="AE187" s="421">
        <v>173</v>
      </c>
      <c r="AF187" s="415" t="s">
        <v>1180</v>
      </c>
      <c r="AG187" s="416" t="s">
        <v>969</v>
      </c>
      <c r="AH187" s="420"/>
      <c r="AI187" s="417">
        <v>3.71</v>
      </c>
    </row>
    <row r="188" spans="3:35" ht="38.25">
      <c r="C188" s="446">
        <v>168</v>
      </c>
      <c r="D188" s="447" t="s">
        <v>1181</v>
      </c>
      <c r="E188" s="448" t="s">
        <v>9</v>
      </c>
      <c r="F188" s="449"/>
      <c r="G188" s="449">
        <v>3.2</v>
      </c>
      <c r="AE188" s="421">
        <v>174</v>
      </c>
      <c r="AF188" s="415" t="s">
        <v>1182</v>
      </c>
      <c r="AG188" s="416" t="s">
        <v>969</v>
      </c>
      <c r="AH188" s="420"/>
      <c r="AI188" s="417">
        <v>6.51</v>
      </c>
    </row>
    <row r="189" spans="3:35" ht="31.5">
      <c r="C189" s="446">
        <v>169</v>
      </c>
      <c r="D189" s="447" t="s">
        <v>1183</v>
      </c>
      <c r="E189" s="448" t="s">
        <v>9</v>
      </c>
      <c r="F189" s="449"/>
      <c r="G189" s="449">
        <v>320</v>
      </c>
      <c r="AE189" s="421">
        <v>175</v>
      </c>
      <c r="AF189" s="415" t="s">
        <v>1184</v>
      </c>
      <c r="AG189" s="416" t="s">
        <v>969</v>
      </c>
      <c r="AH189" s="420"/>
      <c r="AI189" s="417">
        <v>8.8699999999999992</v>
      </c>
    </row>
    <row r="190" spans="3:35" ht="38.25">
      <c r="C190" s="446">
        <v>170</v>
      </c>
      <c r="D190" s="447" t="s">
        <v>1185</v>
      </c>
      <c r="E190" s="448" t="s">
        <v>16</v>
      </c>
      <c r="F190" s="449"/>
      <c r="G190" s="449">
        <v>85</v>
      </c>
      <c r="AE190" s="421">
        <v>176</v>
      </c>
      <c r="AF190" s="415" t="s">
        <v>1186</v>
      </c>
      <c r="AG190" s="416" t="s">
        <v>969</v>
      </c>
      <c r="AH190" s="420"/>
      <c r="AI190" s="417">
        <v>15.71</v>
      </c>
    </row>
    <row r="191" spans="3:35" ht="42">
      <c r="C191" s="446">
        <v>171</v>
      </c>
      <c r="D191" s="447" t="s">
        <v>1187</v>
      </c>
      <c r="E191" s="448" t="s">
        <v>16</v>
      </c>
      <c r="F191" s="449"/>
      <c r="G191" s="449">
        <v>85</v>
      </c>
      <c r="AE191" s="421">
        <v>177</v>
      </c>
      <c r="AF191" s="422" t="s">
        <v>1188</v>
      </c>
      <c r="AG191" s="423" t="s">
        <v>551</v>
      </c>
      <c r="AH191" s="420"/>
      <c r="AI191" s="424">
        <v>3200</v>
      </c>
    </row>
    <row r="192" spans="3:35" ht="51">
      <c r="C192" s="446">
        <v>172</v>
      </c>
      <c r="D192" s="447" t="s">
        <v>1189</v>
      </c>
      <c r="E192" s="448" t="s">
        <v>16</v>
      </c>
      <c r="F192" s="449"/>
      <c r="G192" s="449">
        <v>102</v>
      </c>
      <c r="AE192" s="421">
        <v>178</v>
      </c>
      <c r="AF192" s="415" t="s">
        <v>1190</v>
      </c>
      <c r="AG192" s="435" t="s">
        <v>559</v>
      </c>
      <c r="AH192" s="420"/>
      <c r="AI192" s="417">
        <v>0.11</v>
      </c>
    </row>
    <row r="193" spans="3:35" ht="31.5">
      <c r="C193" s="446">
        <v>173</v>
      </c>
      <c r="D193" s="447" t="s">
        <v>1191</v>
      </c>
      <c r="E193" s="448" t="s">
        <v>9</v>
      </c>
      <c r="F193" s="449"/>
      <c r="G193" s="449">
        <v>640</v>
      </c>
      <c r="AE193" s="421">
        <v>179</v>
      </c>
      <c r="AF193" s="415" t="s">
        <v>1192</v>
      </c>
      <c r="AG193" s="416" t="s">
        <v>559</v>
      </c>
      <c r="AH193" s="420"/>
      <c r="AI193" s="417">
        <v>47.4</v>
      </c>
    </row>
    <row r="194" spans="3:35" ht="31.5">
      <c r="C194" s="446">
        <v>174</v>
      </c>
      <c r="D194" s="447" t="s">
        <v>1193</v>
      </c>
      <c r="E194" s="448" t="s">
        <v>9</v>
      </c>
      <c r="F194" s="449"/>
      <c r="G194" s="449">
        <v>640</v>
      </c>
      <c r="AE194" s="421">
        <v>180</v>
      </c>
      <c r="AF194" s="415" t="s">
        <v>1194</v>
      </c>
      <c r="AG194" s="416" t="s">
        <v>559</v>
      </c>
      <c r="AH194" s="420"/>
      <c r="AI194" s="417">
        <v>30</v>
      </c>
    </row>
    <row r="195" spans="3:35" ht="38.25">
      <c r="C195" s="446">
        <v>175</v>
      </c>
      <c r="D195" s="447" t="s">
        <v>1195</v>
      </c>
      <c r="E195" s="448" t="s">
        <v>247</v>
      </c>
      <c r="F195" s="449"/>
      <c r="G195" s="449">
        <v>3</v>
      </c>
      <c r="AE195" s="421">
        <v>181</v>
      </c>
      <c r="AF195" s="415" t="s">
        <v>1196</v>
      </c>
      <c r="AG195" s="416" t="s">
        <v>559</v>
      </c>
      <c r="AH195" s="420"/>
      <c r="AI195" s="417">
        <v>0.7</v>
      </c>
    </row>
    <row r="196" spans="3:35" ht="31.5">
      <c r="C196" s="446">
        <v>176</v>
      </c>
      <c r="D196" s="447" t="s">
        <v>1197</v>
      </c>
      <c r="E196" s="448" t="s">
        <v>247</v>
      </c>
      <c r="F196" s="449"/>
      <c r="G196" s="449">
        <v>3.5</v>
      </c>
      <c r="AE196" s="421">
        <v>182</v>
      </c>
      <c r="AF196" s="415" t="s">
        <v>1198</v>
      </c>
      <c r="AG196" s="416" t="s">
        <v>559</v>
      </c>
      <c r="AH196" s="420"/>
      <c r="AI196" s="417">
        <v>0.74</v>
      </c>
    </row>
    <row r="197" spans="3:35" ht="38.25">
      <c r="C197" s="446">
        <v>177</v>
      </c>
      <c r="D197" s="447" t="s">
        <v>1199</v>
      </c>
      <c r="E197" s="448" t="s">
        <v>504</v>
      </c>
      <c r="F197" s="449"/>
      <c r="G197" s="449">
        <v>70</v>
      </c>
      <c r="AE197" s="421">
        <v>183</v>
      </c>
      <c r="AF197" s="415" t="s">
        <v>1200</v>
      </c>
      <c r="AG197" s="416" t="s">
        <v>559</v>
      </c>
      <c r="AH197" s="420"/>
      <c r="AI197" s="417">
        <v>1.01</v>
      </c>
    </row>
    <row r="198" spans="3:35" ht="38.25">
      <c r="C198" s="446">
        <v>178</v>
      </c>
      <c r="D198" s="447" t="s">
        <v>1201</v>
      </c>
      <c r="E198" s="448" t="s">
        <v>9</v>
      </c>
      <c r="F198" s="449"/>
      <c r="G198" s="449">
        <v>0.25</v>
      </c>
      <c r="AE198" s="421">
        <v>184</v>
      </c>
      <c r="AF198" s="415" t="s">
        <v>1202</v>
      </c>
      <c r="AG198" s="416" t="s">
        <v>559</v>
      </c>
      <c r="AH198" s="420"/>
      <c r="AI198" s="417">
        <v>4</v>
      </c>
    </row>
    <row r="199" spans="3:35" ht="31.5">
      <c r="C199" s="446">
        <v>179</v>
      </c>
      <c r="D199" s="447" t="s">
        <v>1203</v>
      </c>
      <c r="E199" s="448" t="s">
        <v>9</v>
      </c>
      <c r="F199" s="449"/>
      <c r="G199" s="449">
        <v>0.52</v>
      </c>
      <c r="AE199" s="421">
        <v>185</v>
      </c>
      <c r="AF199" s="415" t="s">
        <v>1204</v>
      </c>
      <c r="AG199" s="416" t="s">
        <v>559</v>
      </c>
      <c r="AH199" s="420"/>
      <c r="AI199" s="417">
        <v>5.61</v>
      </c>
    </row>
    <row r="200" spans="3:35" ht="31.5">
      <c r="C200" s="446">
        <v>180</v>
      </c>
      <c r="D200" s="447" t="s">
        <v>1205</v>
      </c>
      <c r="E200" s="448" t="s">
        <v>9</v>
      </c>
      <c r="F200" s="449"/>
      <c r="G200" s="449">
        <v>0.65</v>
      </c>
      <c r="AE200" s="421">
        <v>186</v>
      </c>
      <c r="AF200" s="415" t="s">
        <v>1206</v>
      </c>
      <c r="AG200" s="416" t="s">
        <v>559</v>
      </c>
      <c r="AH200" s="420"/>
      <c r="AI200" s="417">
        <v>9.86</v>
      </c>
    </row>
    <row r="201" spans="3:35" ht="51">
      <c r="C201" s="446">
        <v>181</v>
      </c>
      <c r="D201" s="447" t="s">
        <v>1207</v>
      </c>
      <c r="E201" s="448" t="s">
        <v>583</v>
      </c>
      <c r="F201" s="449"/>
      <c r="G201" s="449">
        <v>16</v>
      </c>
      <c r="AE201" s="421">
        <v>187</v>
      </c>
      <c r="AF201" s="415" t="s">
        <v>1208</v>
      </c>
      <c r="AG201" s="416" t="s">
        <v>559</v>
      </c>
      <c r="AH201" s="420"/>
      <c r="AI201" s="417">
        <v>8.5</v>
      </c>
    </row>
    <row r="202" spans="3:35" ht="31.5">
      <c r="C202" s="446">
        <v>182</v>
      </c>
      <c r="D202" s="447" t="s">
        <v>1209</v>
      </c>
      <c r="E202" s="448" t="s">
        <v>247</v>
      </c>
      <c r="F202" s="449"/>
      <c r="G202" s="449">
        <v>3.5</v>
      </c>
      <c r="AE202" s="421">
        <v>188</v>
      </c>
      <c r="AF202" s="415" t="s">
        <v>1210</v>
      </c>
      <c r="AG202" s="416" t="s">
        <v>559</v>
      </c>
      <c r="AH202" s="420"/>
      <c r="AI202" s="417">
        <v>1.27</v>
      </c>
    </row>
    <row r="203" spans="3:35" ht="25.5">
      <c r="C203" s="446">
        <v>183</v>
      </c>
      <c r="D203" s="447" t="s">
        <v>1211</v>
      </c>
      <c r="E203" s="448" t="s">
        <v>9</v>
      </c>
      <c r="F203" s="449"/>
      <c r="G203" s="449">
        <v>35000</v>
      </c>
      <c r="AE203" s="421">
        <v>189</v>
      </c>
      <c r="AF203" s="415" t="s">
        <v>1212</v>
      </c>
      <c r="AG203" s="416" t="s">
        <v>559</v>
      </c>
      <c r="AH203" s="420"/>
      <c r="AI203" s="417">
        <v>0.67</v>
      </c>
    </row>
    <row r="204" spans="3:35" ht="38.25">
      <c r="C204" s="446">
        <v>184</v>
      </c>
      <c r="D204" s="447" t="s">
        <v>1213</v>
      </c>
      <c r="E204" s="448" t="s">
        <v>16</v>
      </c>
      <c r="F204" s="449"/>
      <c r="G204" s="449">
        <v>15</v>
      </c>
      <c r="AE204" s="421">
        <v>190</v>
      </c>
      <c r="AF204" s="415" t="s">
        <v>1214</v>
      </c>
      <c r="AG204" s="416" t="s">
        <v>559</v>
      </c>
      <c r="AH204" s="420"/>
      <c r="AI204" s="417">
        <v>1.06</v>
      </c>
    </row>
    <row r="205" spans="3:35" ht="25.5">
      <c r="C205" s="446">
        <v>185</v>
      </c>
      <c r="D205" s="447" t="s">
        <v>1215</v>
      </c>
      <c r="E205" s="448" t="s">
        <v>598</v>
      </c>
      <c r="F205" s="449"/>
      <c r="G205" s="449">
        <v>180</v>
      </c>
      <c r="AE205" s="421">
        <v>191</v>
      </c>
      <c r="AF205" s="415" t="s">
        <v>1216</v>
      </c>
      <c r="AG205" s="416" t="s">
        <v>559</v>
      </c>
      <c r="AH205" s="420"/>
      <c r="AI205" s="417">
        <v>3.77</v>
      </c>
    </row>
    <row r="206" spans="3:35" ht="25.5">
      <c r="C206" s="446">
        <v>186</v>
      </c>
      <c r="D206" s="447" t="s">
        <v>1217</v>
      </c>
      <c r="E206" s="448" t="s">
        <v>583</v>
      </c>
      <c r="F206" s="449"/>
      <c r="G206" s="449">
        <v>120</v>
      </c>
      <c r="AE206" s="421">
        <v>192</v>
      </c>
      <c r="AF206" s="415" t="s">
        <v>1218</v>
      </c>
      <c r="AG206" s="416" t="s">
        <v>559</v>
      </c>
      <c r="AH206" s="420"/>
      <c r="AI206" s="417">
        <v>5.67</v>
      </c>
    </row>
    <row r="207" spans="3:35" ht="31.5">
      <c r="C207" s="446">
        <v>187</v>
      </c>
      <c r="D207" s="447" t="s">
        <v>1219</v>
      </c>
      <c r="E207" s="448" t="s">
        <v>551</v>
      </c>
      <c r="F207" s="449"/>
      <c r="G207" s="449">
        <v>28</v>
      </c>
      <c r="AE207" s="421">
        <v>193</v>
      </c>
      <c r="AF207" s="422" t="s">
        <v>1220</v>
      </c>
      <c r="AG207" s="423" t="s">
        <v>559</v>
      </c>
      <c r="AH207" s="420"/>
      <c r="AI207" s="424">
        <v>4</v>
      </c>
    </row>
    <row r="208" spans="3:35" ht="31.5">
      <c r="C208" s="446">
        <v>188</v>
      </c>
      <c r="D208" s="447" t="s">
        <v>624</v>
      </c>
      <c r="E208" s="448" t="s">
        <v>789</v>
      </c>
      <c r="F208" s="449"/>
      <c r="G208" s="449">
        <v>1</v>
      </c>
      <c r="AE208" s="421">
        <v>194</v>
      </c>
      <c r="AF208" s="422" t="s">
        <v>1221</v>
      </c>
      <c r="AG208" s="423" t="s">
        <v>559</v>
      </c>
      <c r="AH208" s="420"/>
      <c r="AI208" s="424">
        <v>3.4</v>
      </c>
    </row>
    <row r="209" spans="3:35" ht="31.5">
      <c r="C209" s="446">
        <v>189</v>
      </c>
      <c r="D209" s="447" t="s">
        <v>624</v>
      </c>
      <c r="E209" s="448" t="s">
        <v>705</v>
      </c>
      <c r="F209" s="449"/>
      <c r="G209" s="449">
        <v>1</v>
      </c>
      <c r="AE209" s="421">
        <v>195</v>
      </c>
      <c r="AF209" s="422" t="s">
        <v>1222</v>
      </c>
      <c r="AG209" s="423" t="s">
        <v>559</v>
      </c>
      <c r="AH209" s="420"/>
      <c r="AI209" s="424">
        <v>4.25</v>
      </c>
    </row>
    <row r="210" spans="3:35" ht="31.5">
      <c r="C210" s="446">
        <v>190</v>
      </c>
      <c r="D210" s="447" t="s">
        <v>624</v>
      </c>
      <c r="E210" s="448" t="s">
        <v>598</v>
      </c>
      <c r="F210" s="449"/>
      <c r="G210" s="449">
        <v>1</v>
      </c>
      <c r="AE210" s="421">
        <v>196</v>
      </c>
      <c r="AF210" s="422" t="s">
        <v>1223</v>
      </c>
      <c r="AG210" s="423" t="s">
        <v>559</v>
      </c>
      <c r="AH210" s="420"/>
      <c r="AI210" s="424">
        <v>55</v>
      </c>
    </row>
    <row r="211" spans="3:35" ht="25.5">
      <c r="C211" s="446">
        <v>191</v>
      </c>
      <c r="D211" s="447" t="s">
        <v>624</v>
      </c>
      <c r="E211" s="448" t="s">
        <v>583</v>
      </c>
      <c r="F211" s="449"/>
      <c r="G211" s="449">
        <v>1</v>
      </c>
      <c r="AE211" s="421">
        <v>197</v>
      </c>
      <c r="AF211" s="415" t="s">
        <v>1224</v>
      </c>
      <c r="AG211" s="416" t="s">
        <v>17</v>
      </c>
      <c r="AH211" s="420"/>
      <c r="AI211" s="417">
        <v>278.35000000000002</v>
      </c>
    </row>
    <row r="212" spans="3:35" ht="31.5">
      <c r="C212" s="446">
        <v>192</v>
      </c>
      <c r="D212" s="447" t="s">
        <v>624</v>
      </c>
      <c r="E212" s="448" t="s">
        <v>551</v>
      </c>
      <c r="F212" s="449"/>
      <c r="G212" s="449">
        <v>1</v>
      </c>
      <c r="AE212" s="421">
        <v>198</v>
      </c>
      <c r="AF212" s="422" t="s">
        <v>1225</v>
      </c>
      <c r="AG212" s="423" t="s">
        <v>559</v>
      </c>
      <c r="AH212" s="420"/>
      <c r="AI212" s="424">
        <v>70</v>
      </c>
    </row>
    <row r="213" spans="3:35" ht="31.5">
      <c r="C213" s="446">
        <v>193</v>
      </c>
      <c r="D213" s="447" t="s">
        <v>624</v>
      </c>
      <c r="E213" s="448" t="s">
        <v>789</v>
      </c>
      <c r="F213" s="449"/>
      <c r="G213" s="449">
        <v>1</v>
      </c>
      <c r="AE213" s="421">
        <v>199</v>
      </c>
      <c r="AF213" s="422" t="s">
        <v>1226</v>
      </c>
      <c r="AG213" s="423" t="s">
        <v>559</v>
      </c>
      <c r="AH213" s="420"/>
      <c r="AI213" s="424">
        <v>130</v>
      </c>
    </row>
    <row r="214" spans="3:35" ht="25.5">
      <c r="C214" s="446">
        <v>194</v>
      </c>
      <c r="D214" s="447" t="s">
        <v>624</v>
      </c>
      <c r="E214" s="448" t="s">
        <v>705</v>
      </c>
      <c r="F214" s="449"/>
      <c r="G214" s="449">
        <v>1</v>
      </c>
      <c r="AE214" s="421">
        <v>200</v>
      </c>
      <c r="AF214" s="422" t="s">
        <v>1227</v>
      </c>
      <c r="AG214" s="423" t="s">
        <v>559</v>
      </c>
      <c r="AH214" s="420"/>
      <c r="AI214" s="424">
        <v>240</v>
      </c>
    </row>
    <row r="215" spans="3:35" ht="31.5">
      <c r="C215" s="446">
        <v>195</v>
      </c>
      <c r="D215" s="447" t="s">
        <v>624</v>
      </c>
      <c r="E215" s="448" t="s">
        <v>598</v>
      </c>
      <c r="F215" s="449"/>
      <c r="G215" s="449">
        <v>1</v>
      </c>
      <c r="AE215" s="421">
        <v>201</v>
      </c>
      <c r="AF215" s="415" t="s">
        <v>1228</v>
      </c>
      <c r="AG215" s="416" t="s">
        <v>559</v>
      </c>
      <c r="AH215" s="420"/>
      <c r="AI215" s="417">
        <v>16.97</v>
      </c>
    </row>
    <row r="216" spans="3:35" ht="31.5">
      <c r="C216" s="446">
        <v>196</v>
      </c>
      <c r="D216" s="447" t="s">
        <v>624</v>
      </c>
      <c r="E216" s="448" t="s">
        <v>583</v>
      </c>
      <c r="F216" s="449"/>
      <c r="G216" s="449">
        <v>1</v>
      </c>
      <c r="AE216" s="421">
        <v>202</v>
      </c>
      <c r="AF216" s="415" t="s">
        <v>1229</v>
      </c>
      <c r="AG216" s="416" t="s">
        <v>559</v>
      </c>
      <c r="AH216" s="420"/>
      <c r="AI216" s="417">
        <v>54.64</v>
      </c>
    </row>
    <row r="217" spans="3:35" ht="52.5">
      <c r="C217" s="446">
        <v>197</v>
      </c>
      <c r="D217" s="447" t="s">
        <v>624</v>
      </c>
      <c r="E217" s="448" t="s">
        <v>551</v>
      </c>
      <c r="F217" s="449"/>
      <c r="G217" s="449">
        <v>1</v>
      </c>
      <c r="AE217" s="421">
        <v>203</v>
      </c>
      <c r="AF217" s="415" t="s">
        <v>1230</v>
      </c>
      <c r="AG217" s="416" t="s">
        <v>559</v>
      </c>
      <c r="AH217" s="420"/>
      <c r="AI217" s="417">
        <v>8.33</v>
      </c>
    </row>
    <row r="218" spans="3:35" ht="52.5">
      <c r="C218" s="446">
        <v>198</v>
      </c>
      <c r="D218" s="447" t="s">
        <v>624</v>
      </c>
      <c r="E218" s="448" t="s">
        <v>789</v>
      </c>
      <c r="F218" s="449"/>
      <c r="G218" s="449">
        <v>1</v>
      </c>
      <c r="AE218" s="421">
        <v>204</v>
      </c>
      <c r="AF218" s="415" t="s">
        <v>1231</v>
      </c>
      <c r="AG218" s="416" t="s">
        <v>559</v>
      </c>
      <c r="AH218" s="420"/>
      <c r="AI218" s="417">
        <v>13.67</v>
      </c>
    </row>
    <row r="219" spans="3:35" ht="52.5">
      <c r="C219" s="446">
        <v>199</v>
      </c>
      <c r="D219" s="447" t="s">
        <v>624</v>
      </c>
      <c r="E219" s="448" t="s">
        <v>705</v>
      </c>
      <c r="F219" s="449"/>
      <c r="G219" s="449">
        <v>1</v>
      </c>
      <c r="AE219" s="421">
        <v>205</v>
      </c>
      <c r="AF219" s="415" t="s">
        <v>1232</v>
      </c>
      <c r="AG219" s="416" t="s">
        <v>559</v>
      </c>
      <c r="AH219" s="420"/>
      <c r="AI219" s="417">
        <v>18.5</v>
      </c>
    </row>
    <row r="220" spans="3:35" ht="52.5">
      <c r="C220" s="446">
        <v>200</v>
      </c>
      <c r="D220" s="447" t="s">
        <v>624</v>
      </c>
      <c r="E220" s="448" t="s">
        <v>598</v>
      </c>
      <c r="F220" s="449"/>
      <c r="G220" s="449">
        <v>1</v>
      </c>
      <c r="AE220" s="421">
        <v>206</v>
      </c>
      <c r="AF220" s="415" t="s">
        <v>1233</v>
      </c>
      <c r="AG220" s="416" t="s">
        <v>559</v>
      </c>
      <c r="AH220" s="420"/>
      <c r="AI220" s="417">
        <v>33.659999999999997</v>
      </c>
    </row>
    <row r="221" spans="3:35" ht="52.5">
      <c r="AE221" s="421">
        <v>207</v>
      </c>
      <c r="AF221" s="415" t="s">
        <v>1234</v>
      </c>
      <c r="AG221" s="416" t="s">
        <v>559</v>
      </c>
      <c r="AH221" s="420"/>
      <c r="AI221" s="417">
        <v>2.75</v>
      </c>
    </row>
    <row r="222" spans="3:35" ht="21">
      <c r="AE222" s="421">
        <v>208</v>
      </c>
      <c r="AF222" s="415" t="s">
        <v>1235</v>
      </c>
      <c r="AG222" s="416" t="s">
        <v>559</v>
      </c>
      <c r="AH222" s="420"/>
      <c r="AI222" s="417">
        <v>4.4000000000000004</v>
      </c>
    </row>
    <row r="223" spans="3:35" ht="21">
      <c r="AE223" s="421">
        <v>209</v>
      </c>
      <c r="AF223" s="422" t="s">
        <v>1236</v>
      </c>
      <c r="AG223" s="423" t="s">
        <v>559</v>
      </c>
      <c r="AH223" s="420"/>
      <c r="AI223" s="424">
        <v>5.5</v>
      </c>
    </row>
    <row r="224" spans="3:35" ht="21">
      <c r="AE224" s="421">
        <v>210</v>
      </c>
      <c r="AF224" s="415" t="s">
        <v>1237</v>
      </c>
      <c r="AG224" s="416" t="s">
        <v>559</v>
      </c>
      <c r="AH224" s="420"/>
      <c r="AI224" s="417">
        <v>10.89</v>
      </c>
    </row>
    <row r="225" spans="3:35" ht="31.5">
      <c r="C225" s="656" t="s">
        <v>1407</v>
      </c>
      <c r="D225" s="657" t="s">
        <v>9</v>
      </c>
      <c r="E225" s="657" t="s">
        <v>1290</v>
      </c>
      <c r="F225" s="657"/>
      <c r="G225" s="658" t="s">
        <v>11</v>
      </c>
      <c r="H225" s="659" t="s">
        <v>1408</v>
      </c>
      <c r="I225" s="659" t="s">
        <v>1409</v>
      </c>
      <c r="AE225" s="421">
        <v>211</v>
      </c>
      <c r="AF225" s="415" t="s">
        <v>1238</v>
      </c>
      <c r="AG225" s="416" t="s">
        <v>559</v>
      </c>
      <c r="AH225" s="420"/>
      <c r="AI225" s="417">
        <v>5.97</v>
      </c>
    </row>
    <row r="226" spans="3:35" ht="15.75">
      <c r="C226" s="739" t="s">
        <v>1615</v>
      </c>
      <c r="D226" s="740" t="s">
        <v>1281</v>
      </c>
      <c r="E226" s="740"/>
      <c r="F226" s="740"/>
      <c r="G226" s="662">
        <v>18</v>
      </c>
      <c r="H226" s="662">
        <v>0</v>
      </c>
      <c r="I226" s="662">
        <f>G226+H226</f>
        <v>18</v>
      </c>
      <c r="AE226" s="421"/>
      <c r="AF226" s="415"/>
      <c r="AG226" s="416"/>
      <c r="AH226" s="420"/>
      <c r="AI226" s="417"/>
    </row>
    <row r="227" spans="3:35" ht="15.75">
      <c r="C227" s="739" t="s">
        <v>1616</v>
      </c>
      <c r="D227" s="740" t="s">
        <v>1281</v>
      </c>
      <c r="E227" s="740"/>
      <c r="F227" s="740"/>
      <c r="G227" s="662">
        <v>14.67</v>
      </c>
      <c r="H227" s="662">
        <v>0</v>
      </c>
      <c r="I227" s="662">
        <v>14.67</v>
      </c>
      <c r="AE227" s="421"/>
      <c r="AF227" s="415"/>
      <c r="AG227" s="416"/>
      <c r="AH227" s="420"/>
      <c r="AI227" s="417"/>
    </row>
    <row r="228" spans="3:35" ht="15.75">
      <c r="C228" s="739" t="s">
        <v>1717</v>
      </c>
      <c r="D228" s="740" t="s">
        <v>1281</v>
      </c>
      <c r="E228" s="740"/>
      <c r="F228" s="740"/>
      <c r="G228" s="662">
        <v>13.5</v>
      </c>
      <c r="H228" s="662">
        <v>0</v>
      </c>
      <c r="I228" s="662">
        <f>+G228</f>
        <v>13.5</v>
      </c>
      <c r="AE228" s="421"/>
      <c r="AF228" s="415"/>
      <c r="AG228" s="416"/>
      <c r="AH228" s="420"/>
      <c r="AI228" s="417"/>
    </row>
    <row r="229" spans="3:35" ht="15.75">
      <c r="C229" s="739" t="s">
        <v>1720</v>
      </c>
      <c r="D229" s="740" t="s">
        <v>1281</v>
      </c>
      <c r="E229" s="740"/>
      <c r="F229" s="740"/>
      <c r="G229" s="662">
        <v>13.5</v>
      </c>
      <c r="H229" s="662">
        <v>0</v>
      </c>
      <c r="I229" s="662">
        <f>+G229</f>
        <v>13.5</v>
      </c>
      <c r="AE229" s="421"/>
      <c r="AF229" s="415"/>
      <c r="AG229" s="416"/>
      <c r="AH229" s="420"/>
      <c r="AI229" s="417"/>
    </row>
    <row r="230" spans="3:35" ht="15.75">
      <c r="C230" s="739" t="s">
        <v>1622</v>
      </c>
      <c r="D230" s="740" t="s">
        <v>1623</v>
      </c>
      <c r="E230" s="740"/>
      <c r="F230" s="740"/>
      <c r="G230" s="662">
        <v>3.72</v>
      </c>
      <c r="H230" s="662">
        <v>0</v>
      </c>
      <c r="I230" s="662">
        <f>+G230</f>
        <v>3.72</v>
      </c>
      <c r="AE230" s="421"/>
      <c r="AF230" s="415"/>
      <c r="AG230" s="416"/>
      <c r="AH230" s="420"/>
      <c r="AI230" s="417"/>
    </row>
    <row r="231" spans="3:35" ht="15.75">
      <c r="C231" s="739" t="s">
        <v>1674</v>
      </c>
      <c r="D231" s="740" t="s">
        <v>1298</v>
      </c>
      <c r="E231" s="740"/>
      <c r="F231" s="740"/>
      <c r="G231" s="662">
        <v>10</v>
      </c>
      <c r="H231" s="662">
        <v>0</v>
      </c>
      <c r="I231" s="662">
        <f>+G231</f>
        <v>10</v>
      </c>
      <c r="AE231" s="421"/>
      <c r="AF231" s="415"/>
      <c r="AG231" s="416"/>
      <c r="AH231" s="420"/>
      <c r="AI231" s="417"/>
    </row>
    <row r="232" spans="3:35" ht="15.75">
      <c r="C232" s="739" t="s">
        <v>1672</v>
      </c>
      <c r="D232" s="740" t="s">
        <v>1673</v>
      </c>
      <c r="E232" s="740"/>
      <c r="F232" s="740"/>
      <c r="G232" s="662">
        <v>21</v>
      </c>
      <c r="H232" s="662">
        <v>0</v>
      </c>
      <c r="I232" s="662">
        <f t="shared" ref="I232:I233" si="11">+G232</f>
        <v>21</v>
      </c>
      <c r="AE232" s="421"/>
      <c r="AF232" s="415"/>
      <c r="AG232" s="416"/>
      <c r="AH232" s="420"/>
      <c r="AI232" s="417"/>
    </row>
    <row r="233" spans="3:35" ht="15.75">
      <c r="C233" s="739" t="s">
        <v>1301</v>
      </c>
      <c r="D233" s="740" t="s">
        <v>1673</v>
      </c>
      <c r="E233" s="740"/>
      <c r="F233" s="740"/>
      <c r="G233" s="662">
        <v>16</v>
      </c>
      <c r="H233" s="662">
        <v>0</v>
      </c>
      <c r="I233" s="662">
        <f t="shared" si="11"/>
        <v>16</v>
      </c>
      <c r="AE233" s="421"/>
      <c r="AF233" s="415"/>
      <c r="AG233" s="416"/>
      <c r="AH233" s="420"/>
      <c r="AI233" s="417"/>
    </row>
    <row r="234" spans="3:35" ht="15.75">
      <c r="C234" s="739" t="s">
        <v>1676</v>
      </c>
      <c r="D234" s="740" t="s">
        <v>1257</v>
      </c>
      <c r="E234" s="740"/>
      <c r="F234" s="740"/>
      <c r="G234" s="662">
        <v>0.39</v>
      </c>
      <c r="H234" s="662">
        <v>0</v>
      </c>
      <c r="I234" s="662">
        <f t="shared" ref="I234:I235" si="12">+G234</f>
        <v>0.39</v>
      </c>
      <c r="AE234" s="421"/>
      <c r="AF234" s="415"/>
      <c r="AG234" s="416"/>
      <c r="AH234" s="420"/>
      <c r="AI234" s="417"/>
    </row>
    <row r="235" spans="3:35" ht="15.75">
      <c r="C235" s="739" t="s">
        <v>1711</v>
      </c>
      <c r="D235" s="740" t="s">
        <v>1298</v>
      </c>
      <c r="E235" s="740"/>
      <c r="F235" s="740"/>
      <c r="G235" s="662">
        <v>16</v>
      </c>
      <c r="H235" s="662">
        <v>0</v>
      </c>
      <c r="I235" s="662">
        <f t="shared" si="12"/>
        <v>16</v>
      </c>
      <c r="AE235" s="421"/>
      <c r="AF235" s="415"/>
      <c r="AG235" s="416"/>
      <c r="AH235" s="420"/>
      <c r="AI235" s="417"/>
    </row>
    <row r="236" spans="3:35" ht="15.75">
      <c r="C236" s="739" t="s">
        <v>1709</v>
      </c>
      <c r="D236" s="740"/>
      <c r="E236" s="740"/>
      <c r="F236" s="740"/>
      <c r="G236" s="662">
        <v>9.8800000000000008</v>
      </c>
      <c r="H236" s="662">
        <v>0</v>
      </c>
      <c r="I236" s="662">
        <f>+G236</f>
        <v>9.8800000000000008</v>
      </c>
      <c r="AE236" s="421"/>
      <c r="AF236" s="415"/>
      <c r="AG236" s="416"/>
      <c r="AH236" s="420"/>
      <c r="AI236" s="417"/>
    </row>
    <row r="237" spans="3:35" ht="15.75">
      <c r="C237" s="739" t="s">
        <v>1736</v>
      </c>
      <c r="D237" s="740"/>
      <c r="E237" s="740"/>
      <c r="F237" s="740"/>
      <c r="G237" s="662">
        <v>4.45</v>
      </c>
      <c r="H237" s="662">
        <v>0</v>
      </c>
      <c r="I237" s="662">
        <f>+G237</f>
        <v>4.45</v>
      </c>
      <c r="AE237" s="421"/>
      <c r="AF237" s="415"/>
      <c r="AG237" s="416"/>
      <c r="AH237" s="420"/>
      <c r="AI237" s="417"/>
    </row>
    <row r="238" spans="3:35" ht="31.5">
      <c r="C238" s="660" t="s">
        <v>1410</v>
      </c>
      <c r="D238" s="661" t="s">
        <v>1257</v>
      </c>
      <c r="E238" s="661"/>
      <c r="F238" s="661"/>
      <c r="G238" s="662">
        <v>9.93</v>
      </c>
      <c r="H238" s="662">
        <v>0</v>
      </c>
      <c r="I238" s="662">
        <f>G238+H238</f>
        <v>9.93</v>
      </c>
      <c r="AE238" s="421">
        <v>212</v>
      </c>
      <c r="AF238" s="415" t="s">
        <v>1239</v>
      </c>
      <c r="AG238" s="416" t="s">
        <v>559</v>
      </c>
      <c r="AH238" s="420"/>
      <c r="AI238" s="417">
        <v>16.95</v>
      </c>
    </row>
    <row r="239" spans="3:35" ht="31.5">
      <c r="C239" s="660" t="s">
        <v>1411</v>
      </c>
      <c r="D239" s="663" t="s">
        <v>1283</v>
      </c>
      <c r="E239" s="663"/>
      <c r="F239" s="663"/>
      <c r="G239" s="662">
        <v>1.08</v>
      </c>
      <c r="H239" s="662">
        <v>0</v>
      </c>
      <c r="I239" s="678">
        <f>G239+H239</f>
        <v>1.08</v>
      </c>
      <c r="AE239" s="421">
        <v>213</v>
      </c>
      <c r="AF239" s="415" t="s">
        <v>1240</v>
      </c>
      <c r="AG239" s="416" t="s">
        <v>559</v>
      </c>
      <c r="AH239" s="420"/>
      <c r="AI239" s="417">
        <v>2.1800000000000002</v>
      </c>
    </row>
    <row r="240" spans="3:35" ht="31.5">
      <c r="C240" s="664" t="s">
        <v>1412</v>
      </c>
      <c r="D240" s="663" t="s">
        <v>1283</v>
      </c>
      <c r="E240" s="663"/>
      <c r="F240" s="663"/>
      <c r="G240" s="662">
        <v>16.95</v>
      </c>
      <c r="H240" s="662">
        <v>0</v>
      </c>
      <c r="I240" s="662">
        <v>22</v>
      </c>
      <c r="AE240" s="421">
        <v>214</v>
      </c>
      <c r="AF240" s="415" t="s">
        <v>1241</v>
      </c>
      <c r="AG240" s="416" t="s">
        <v>559</v>
      </c>
      <c r="AH240" s="420"/>
      <c r="AI240" s="417">
        <v>5.05</v>
      </c>
    </row>
    <row r="241" spans="3:35" ht="15.75">
      <c r="C241" s="660" t="s">
        <v>1413</v>
      </c>
      <c r="D241" s="663" t="s">
        <v>1288</v>
      </c>
      <c r="E241" s="663"/>
      <c r="F241" s="663"/>
      <c r="G241" s="662">
        <v>0.49</v>
      </c>
      <c r="H241" s="662">
        <v>0</v>
      </c>
      <c r="I241" s="662">
        <f t="shared" ref="I241:I278" si="13">G241+H241</f>
        <v>0.49</v>
      </c>
      <c r="AE241" s="418">
        <v>215</v>
      </c>
      <c r="AF241" s="437" t="s">
        <v>1242</v>
      </c>
      <c r="AG241" s="416" t="s">
        <v>559</v>
      </c>
      <c r="AH241" s="420"/>
      <c r="AI241" s="417">
        <v>4.2</v>
      </c>
    </row>
    <row r="242" spans="3:35" ht="15.75">
      <c r="C242" s="660" t="s">
        <v>1414</v>
      </c>
      <c r="D242" s="663" t="s">
        <v>1288</v>
      </c>
      <c r="E242" s="663"/>
      <c r="F242" s="663"/>
      <c r="G242" s="662">
        <v>0.38</v>
      </c>
      <c r="H242" s="662">
        <v>0</v>
      </c>
      <c r="I242" s="662">
        <f t="shared" si="13"/>
        <v>0.38</v>
      </c>
      <c r="AE242" s="418">
        <v>216</v>
      </c>
      <c r="AF242" s="438" t="s">
        <v>1243</v>
      </c>
      <c r="AG242" s="413" t="s">
        <v>26</v>
      </c>
      <c r="AH242" s="420"/>
      <c r="AI242" s="420">
        <v>24.5</v>
      </c>
    </row>
    <row r="243" spans="3:35" ht="15.75">
      <c r="C243" s="660" t="s">
        <v>1415</v>
      </c>
      <c r="D243" s="663" t="s">
        <v>1288</v>
      </c>
      <c r="E243" s="663"/>
      <c r="F243" s="663"/>
      <c r="G243" s="662">
        <v>0.27</v>
      </c>
      <c r="H243" s="662">
        <v>0</v>
      </c>
      <c r="I243" s="662">
        <f t="shared" si="13"/>
        <v>0.27</v>
      </c>
      <c r="AE243" s="418">
        <v>217</v>
      </c>
      <c r="AF243" s="438" t="s">
        <v>1244</v>
      </c>
      <c r="AG243" s="413" t="s">
        <v>17</v>
      </c>
      <c r="AH243" s="420"/>
      <c r="AI243" s="420">
        <v>5.25</v>
      </c>
    </row>
    <row r="244" spans="3:35" ht="15.75">
      <c r="C244" s="660" t="s">
        <v>1406</v>
      </c>
      <c r="D244" s="663" t="s">
        <v>1290</v>
      </c>
      <c r="E244" s="663"/>
      <c r="F244" s="663"/>
      <c r="G244" s="662">
        <v>2</v>
      </c>
      <c r="H244" s="662">
        <v>0</v>
      </c>
      <c r="I244" s="678">
        <f t="shared" si="13"/>
        <v>2</v>
      </c>
      <c r="AE244" s="418">
        <v>218</v>
      </c>
      <c r="AF244" s="439" t="s">
        <v>1245</v>
      </c>
      <c r="AG244" s="413" t="s">
        <v>17</v>
      </c>
      <c r="AH244" s="420"/>
      <c r="AI244" s="420">
        <v>139</v>
      </c>
    </row>
    <row r="245" spans="3:35" ht="15.75">
      <c r="C245" s="660" t="s">
        <v>1416</v>
      </c>
      <c r="D245" s="663" t="s">
        <v>1257</v>
      </c>
      <c r="E245" s="663"/>
      <c r="F245" s="663"/>
      <c r="G245" s="662">
        <v>2.4900000000000002</v>
      </c>
      <c r="H245" s="662">
        <v>0</v>
      </c>
      <c r="I245" s="662">
        <f t="shared" si="13"/>
        <v>2.4900000000000002</v>
      </c>
      <c r="AE245" s="418">
        <v>219</v>
      </c>
      <c r="AF245" s="439" t="s">
        <v>1246</v>
      </c>
      <c r="AG245" s="413" t="s">
        <v>17</v>
      </c>
      <c r="AH245" s="420"/>
      <c r="AI245" s="420">
        <v>12.54</v>
      </c>
    </row>
    <row r="246" spans="3:35" ht="15.75">
      <c r="C246" s="660" t="s">
        <v>1417</v>
      </c>
      <c r="D246" s="663" t="s">
        <v>1418</v>
      </c>
      <c r="E246" s="663"/>
      <c r="F246" s="663"/>
      <c r="G246" s="662">
        <v>9</v>
      </c>
      <c r="H246" s="662">
        <v>0</v>
      </c>
      <c r="I246" s="662">
        <f t="shared" si="13"/>
        <v>9</v>
      </c>
      <c r="AE246" s="418">
        <v>220</v>
      </c>
      <c r="AF246" s="433" t="s">
        <v>1247</v>
      </c>
      <c r="AG246" s="413" t="s">
        <v>17</v>
      </c>
      <c r="AH246" s="433"/>
      <c r="AI246" s="420">
        <v>14.65</v>
      </c>
    </row>
    <row r="247" spans="3:35" ht="15.75">
      <c r="C247" s="660" t="s">
        <v>1419</v>
      </c>
      <c r="D247" s="663" t="s">
        <v>1306</v>
      </c>
      <c r="E247" s="663"/>
      <c r="F247" s="663"/>
      <c r="G247" s="662">
        <v>3</v>
      </c>
      <c r="H247" s="662">
        <v>0</v>
      </c>
      <c r="I247" s="662">
        <f t="shared" si="13"/>
        <v>3</v>
      </c>
      <c r="AE247" s="418">
        <v>221</v>
      </c>
      <c r="AF247" s="439" t="s">
        <v>1248</v>
      </c>
      <c r="AG247" s="413" t="s">
        <v>17</v>
      </c>
      <c r="AH247" s="420"/>
      <c r="AI247" s="420">
        <v>54.25</v>
      </c>
    </row>
    <row r="248" spans="3:35" ht="15.75">
      <c r="C248" s="660" t="s">
        <v>1420</v>
      </c>
      <c r="D248" s="663" t="s">
        <v>1257</v>
      </c>
      <c r="E248" s="663"/>
      <c r="F248" s="663"/>
      <c r="G248" s="662">
        <v>0.35</v>
      </c>
      <c r="H248" s="662">
        <v>0</v>
      </c>
      <c r="I248" s="662">
        <f t="shared" si="13"/>
        <v>0.35</v>
      </c>
      <c r="AE248" s="418">
        <v>222</v>
      </c>
      <c r="AF248" s="439" t="s">
        <v>1249</v>
      </c>
      <c r="AG248" s="413" t="s">
        <v>17</v>
      </c>
      <c r="AH248" s="420"/>
      <c r="AI248" s="420">
        <v>25.68</v>
      </c>
    </row>
    <row r="249" spans="3:35" ht="15.75">
      <c r="C249" s="664" t="s">
        <v>1421</v>
      </c>
      <c r="D249" s="663" t="s">
        <v>1257</v>
      </c>
      <c r="E249" s="663"/>
      <c r="F249" s="663"/>
      <c r="G249" s="662">
        <v>1.5</v>
      </c>
      <c r="H249" s="662">
        <v>0</v>
      </c>
      <c r="I249" s="662">
        <f t="shared" si="13"/>
        <v>1.5</v>
      </c>
      <c r="AE249" s="418">
        <v>223</v>
      </c>
      <c r="AF249" s="438" t="s">
        <v>1250</v>
      </c>
      <c r="AG249" s="413" t="s">
        <v>1251</v>
      </c>
      <c r="AH249" s="420"/>
      <c r="AI249" s="420">
        <f>6.25*6</f>
        <v>37.5</v>
      </c>
    </row>
    <row r="250" spans="3:35" ht="15.75">
      <c r="C250" s="664" t="s">
        <v>1422</v>
      </c>
      <c r="D250" s="663" t="s">
        <v>1257</v>
      </c>
      <c r="E250" s="663"/>
      <c r="F250" s="663"/>
      <c r="G250" s="662">
        <v>0.45</v>
      </c>
      <c r="H250" s="662">
        <v>0</v>
      </c>
      <c r="I250" s="662">
        <f t="shared" si="13"/>
        <v>0.45</v>
      </c>
      <c r="AE250" s="418">
        <v>224</v>
      </c>
      <c r="AF250" s="438" t="s">
        <v>1252</v>
      </c>
      <c r="AG250" s="413" t="s">
        <v>17</v>
      </c>
      <c r="AH250" s="420"/>
      <c r="AI250" s="420">
        <v>2.25</v>
      </c>
    </row>
    <row r="251" spans="3:35" ht="15.75">
      <c r="C251" s="664" t="s">
        <v>1423</v>
      </c>
      <c r="D251" s="663" t="s">
        <v>1257</v>
      </c>
      <c r="E251" s="663"/>
      <c r="F251" s="663"/>
      <c r="G251" s="662">
        <v>0.44</v>
      </c>
      <c r="H251" s="662">
        <v>0</v>
      </c>
      <c r="I251" s="678">
        <v>0.43</v>
      </c>
      <c r="AE251" s="418">
        <v>225</v>
      </c>
      <c r="AF251" s="438" t="s">
        <v>1253</v>
      </c>
      <c r="AG251" s="413" t="s">
        <v>17</v>
      </c>
      <c r="AH251" s="420"/>
      <c r="AI251" s="420">
        <v>0.95</v>
      </c>
    </row>
    <row r="252" spans="3:35" ht="15.75">
      <c r="C252" s="664" t="s">
        <v>1424</v>
      </c>
      <c r="D252" s="663" t="s">
        <v>1257</v>
      </c>
      <c r="E252" s="663"/>
      <c r="F252" s="663"/>
      <c r="G252" s="662">
        <v>1.73</v>
      </c>
      <c r="H252" s="662">
        <v>0</v>
      </c>
      <c r="I252" s="662">
        <f t="shared" si="13"/>
        <v>1.73</v>
      </c>
    </row>
    <row r="253" spans="3:35" ht="15.75">
      <c r="C253" s="664" t="s">
        <v>1425</v>
      </c>
      <c r="D253" s="663" t="s">
        <v>1257</v>
      </c>
      <c r="E253" s="663"/>
      <c r="F253" s="663"/>
      <c r="G253" s="662">
        <v>4.5</v>
      </c>
      <c r="H253" s="662">
        <v>0</v>
      </c>
      <c r="I253" s="662">
        <f t="shared" si="13"/>
        <v>4.5</v>
      </c>
    </row>
    <row r="254" spans="3:35" ht="15.75">
      <c r="C254" s="664" t="s">
        <v>1426</v>
      </c>
      <c r="D254" s="663" t="s">
        <v>1257</v>
      </c>
      <c r="E254" s="663"/>
      <c r="F254" s="663"/>
      <c r="G254" s="662">
        <v>8.24</v>
      </c>
      <c r="H254" s="662">
        <v>0</v>
      </c>
      <c r="I254" s="662">
        <f t="shared" si="13"/>
        <v>8.24</v>
      </c>
    </row>
    <row r="255" spans="3:35" ht="15.75">
      <c r="C255" s="664" t="s">
        <v>1427</v>
      </c>
      <c r="D255" s="663" t="s">
        <v>1257</v>
      </c>
      <c r="E255" s="663"/>
      <c r="F255" s="663"/>
      <c r="G255" s="662">
        <v>8.5</v>
      </c>
      <c r="H255" s="662">
        <v>0</v>
      </c>
      <c r="I255" s="662">
        <f t="shared" si="13"/>
        <v>8.5</v>
      </c>
    </row>
    <row r="256" spans="3:35" ht="15.75">
      <c r="C256" s="664" t="s">
        <v>1428</v>
      </c>
      <c r="D256" s="663" t="s">
        <v>1257</v>
      </c>
      <c r="E256" s="663"/>
      <c r="F256" s="663"/>
      <c r="G256" s="662">
        <v>8.5</v>
      </c>
      <c r="H256" s="662">
        <v>0</v>
      </c>
      <c r="I256" s="662">
        <f t="shared" si="13"/>
        <v>8.5</v>
      </c>
    </row>
    <row r="257" spans="3:9" ht="15.75">
      <c r="C257" s="664" t="s">
        <v>1429</v>
      </c>
      <c r="D257" s="663" t="s">
        <v>1257</v>
      </c>
      <c r="E257" s="663"/>
      <c r="F257" s="663"/>
      <c r="G257" s="662">
        <v>8.5</v>
      </c>
      <c r="H257" s="662">
        <v>0</v>
      </c>
      <c r="I257" s="662">
        <f t="shared" si="13"/>
        <v>8.5</v>
      </c>
    </row>
    <row r="258" spans="3:9" ht="15.75">
      <c r="C258" s="664" t="s">
        <v>1430</v>
      </c>
      <c r="D258" s="663" t="s">
        <v>1257</v>
      </c>
      <c r="E258" s="663"/>
      <c r="F258" s="663"/>
      <c r="G258" s="662">
        <v>2.4500000000000002</v>
      </c>
      <c r="H258" s="662">
        <v>0</v>
      </c>
      <c r="I258" s="662">
        <f t="shared" si="13"/>
        <v>2.4500000000000002</v>
      </c>
    </row>
    <row r="259" spans="3:9" ht="15.75">
      <c r="C259" s="664" t="s">
        <v>1431</v>
      </c>
      <c r="D259" s="663" t="s">
        <v>1257</v>
      </c>
      <c r="E259" s="663"/>
      <c r="F259" s="663"/>
      <c r="G259" s="662">
        <v>1.2</v>
      </c>
      <c r="H259" s="662">
        <v>0</v>
      </c>
      <c r="I259" s="662">
        <f t="shared" si="13"/>
        <v>1.2</v>
      </c>
    </row>
    <row r="260" spans="3:9" ht="15.75">
      <c r="C260" s="664" t="s">
        <v>1432</v>
      </c>
      <c r="D260" s="663" t="s">
        <v>1257</v>
      </c>
      <c r="E260" s="663"/>
      <c r="F260" s="663"/>
      <c r="G260" s="662">
        <v>0.95</v>
      </c>
      <c r="H260" s="662">
        <v>0</v>
      </c>
      <c r="I260" s="662">
        <f t="shared" si="13"/>
        <v>0.95</v>
      </c>
    </row>
    <row r="261" spans="3:9" ht="15.75">
      <c r="C261" s="664" t="s">
        <v>1433</v>
      </c>
      <c r="D261" s="663" t="s">
        <v>1257</v>
      </c>
      <c r="E261" s="663"/>
      <c r="F261" s="663"/>
      <c r="G261" s="678">
        <v>0.89190000000000003</v>
      </c>
      <c r="H261" s="678">
        <v>0</v>
      </c>
      <c r="I261" s="678">
        <f t="shared" si="13"/>
        <v>0.89190000000000003</v>
      </c>
    </row>
    <row r="262" spans="3:9" ht="15.75">
      <c r="C262" s="664" t="s">
        <v>1434</v>
      </c>
      <c r="D262" s="663" t="s">
        <v>1257</v>
      </c>
      <c r="E262" s="663"/>
      <c r="F262" s="663"/>
      <c r="G262" s="678">
        <v>0.59</v>
      </c>
      <c r="H262" s="678">
        <v>0</v>
      </c>
      <c r="I262" s="678">
        <f t="shared" si="13"/>
        <v>0.59</v>
      </c>
    </row>
    <row r="263" spans="3:9" ht="15.75">
      <c r="C263" s="664" t="s">
        <v>1435</v>
      </c>
      <c r="D263" s="663" t="s">
        <v>1257</v>
      </c>
      <c r="E263" s="663"/>
      <c r="F263" s="663"/>
      <c r="G263" s="662">
        <v>14.02</v>
      </c>
      <c r="H263" s="662">
        <v>0</v>
      </c>
      <c r="I263" s="662">
        <f t="shared" si="13"/>
        <v>14.02</v>
      </c>
    </row>
    <row r="264" spans="3:9" ht="15.75">
      <c r="C264" s="664" t="s">
        <v>1436</v>
      </c>
      <c r="D264" s="663" t="s">
        <v>1257</v>
      </c>
      <c r="E264" s="663"/>
      <c r="F264" s="663"/>
      <c r="G264" s="662">
        <v>0.44</v>
      </c>
      <c r="H264" s="662">
        <v>0</v>
      </c>
      <c r="I264" s="662">
        <f t="shared" si="13"/>
        <v>0.44</v>
      </c>
    </row>
    <row r="265" spans="3:9" ht="15.75">
      <c r="C265" s="664" t="s">
        <v>1437</v>
      </c>
      <c r="D265" s="663" t="s">
        <v>1257</v>
      </c>
      <c r="E265" s="663"/>
      <c r="F265" s="663"/>
      <c r="G265" s="662">
        <v>6.35</v>
      </c>
      <c r="H265" s="662">
        <v>0</v>
      </c>
      <c r="I265" s="662">
        <f t="shared" si="13"/>
        <v>6.35</v>
      </c>
    </row>
    <row r="266" spans="3:9" ht="15.75">
      <c r="C266" s="664" t="s">
        <v>1438</v>
      </c>
      <c r="D266" s="663" t="s">
        <v>1257</v>
      </c>
      <c r="E266" s="663"/>
      <c r="F266" s="663"/>
      <c r="G266" s="662">
        <v>0.59</v>
      </c>
      <c r="H266" s="662">
        <v>0</v>
      </c>
      <c r="I266" s="662">
        <f t="shared" si="13"/>
        <v>0.59</v>
      </c>
    </row>
    <row r="267" spans="3:9" ht="15.75">
      <c r="C267" s="664" t="s">
        <v>1439</v>
      </c>
      <c r="D267" s="663" t="s">
        <v>1257</v>
      </c>
      <c r="E267" s="663"/>
      <c r="F267" s="663"/>
      <c r="G267" s="662">
        <v>1.8</v>
      </c>
      <c r="H267" s="662">
        <v>0</v>
      </c>
      <c r="I267" s="662">
        <f t="shared" si="13"/>
        <v>1.8</v>
      </c>
    </row>
    <row r="268" spans="3:9" ht="15.75">
      <c r="C268" s="664" t="s">
        <v>1440</v>
      </c>
      <c r="D268" s="663" t="s">
        <v>1283</v>
      </c>
      <c r="E268" s="663"/>
      <c r="F268" s="663"/>
      <c r="G268" s="662">
        <v>6</v>
      </c>
      <c r="H268" s="662">
        <v>0</v>
      </c>
      <c r="I268" s="662">
        <f t="shared" si="13"/>
        <v>6</v>
      </c>
    </row>
    <row r="269" spans="3:9" ht="15.75">
      <c r="C269" s="664" t="s">
        <v>1441</v>
      </c>
      <c r="D269" s="663" t="s">
        <v>1283</v>
      </c>
      <c r="E269" s="663"/>
      <c r="F269" s="663"/>
      <c r="G269" s="662">
        <v>6</v>
      </c>
      <c r="H269" s="662">
        <v>0</v>
      </c>
      <c r="I269" s="662">
        <f t="shared" si="13"/>
        <v>6</v>
      </c>
    </row>
    <row r="270" spans="3:9" ht="15.75">
      <c r="C270" s="660" t="s">
        <v>1442</v>
      </c>
      <c r="D270" s="663" t="s">
        <v>1443</v>
      </c>
      <c r="E270" s="663"/>
      <c r="F270" s="663"/>
      <c r="G270" s="662">
        <v>6.95</v>
      </c>
      <c r="H270" s="662">
        <v>0</v>
      </c>
      <c r="I270" s="662">
        <f t="shared" si="13"/>
        <v>6.95</v>
      </c>
    </row>
    <row r="271" spans="3:9" ht="15.75">
      <c r="C271" s="660" t="s">
        <v>1444</v>
      </c>
      <c r="D271" s="663" t="s">
        <v>1281</v>
      </c>
      <c r="E271" s="663"/>
      <c r="F271" s="663"/>
      <c r="G271" s="662">
        <v>5.5</v>
      </c>
      <c r="H271" s="662">
        <v>0</v>
      </c>
      <c r="I271" s="662">
        <f t="shared" si="13"/>
        <v>5.5</v>
      </c>
    </row>
    <row r="272" spans="3:9" ht="15.75">
      <c r="C272" s="660" t="s">
        <v>1445</v>
      </c>
      <c r="D272" s="663" t="s">
        <v>1281</v>
      </c>
      <c r="E272" s="663"/>
      <c r="F272" s="663"/>
      <c r="G272" s="662">
        <v>6</v>
      </c>
      <c r="H272" s="662">
        <v>0</v>
      </c>
      <c r="I272" s="662">
        <f t="shared" si="13"/>
        <v>6</v>
      </c>
    </row>
    <row r="273" spans="3:9" ht="15.75">
      <c r="C273" s="660" t="s">
        <v>1446</v>
      </c>
      <c r="D273" s="663" t="s">
        <v>1257</v>
      </c>
      <c r="E273" s="663"/>
      <c r="F273" s="663"/>
      <c r="G273" s="662">
        <v>5.76</v>
      </c>
      <c r="H273" s="662">
        <v>0</v>
      </c>
      <c r="I273" s="662">
        <f t="shared" si="13"/>
        <v>5.76</v>
      </c>
    </row>
    <row r="274" spans="3:9" ht="15.75">
      <c r="C274" s="664" t="s">
        <v>1446</v>
      </c>
      <c r="D274" s="663" t="s">
        <v>1257</v>
      </c>
      <c r="E274" s="663"/>
      <c r="F274" s="663"/>
      <c r="G274" s="662">
        <v>15</v>
      </c>
      <c r="H274" s="662">
        <v>0</v>
      </c>
      <c r="I274" s="662">
        <f t="shared" si="13"/>
        <v>15</v>
      </c>
    </row>
    <row r="275" spans="3:9" ht="15.75">
      <c r="C275" s="665" t="s">
        <v>1447</v>
      </c>
      <c r="D275" s="663" t="s">
        <v>1257</v>
      </c>
      <c r="E275" s="666"/>
      <c r="F275" s="667"/>
      <c r="G275" s="662">
        <v>1.99</v>
      </c>
      <c r="H275" s="662">
        <v>0</v>
      </c>
      <c r="I275" s="662">
        <f t="shared" si="13"/>
        <v>1.99</v>
      </c>
    </row>
    <row r="276" spans="3:9" ht="15.75">
      <c r="C276" s="763" t="s">
        <v>1448</v>
      </c>
      <c r="D276" s="764" t="s">
        <v>247</v>
      </c>
      <c r="E276" s="764"/>
      <c r="F276" s="764"/>
      <c r="G276" s="765">
        <v>2.13</v>
      </c>
      <c r="H276" s="678">
        <v>0</v>
      </c>
      <c r="I276" s="678">
        <f t="shared" si="13"/>
        <v>2.13</v>
      </c>
    </row>
    <row r="277" spans="3:9" ht="15.75">
      <c r="C277" s="664" t="s">
        <v>1449</v>
      </c>
      <c r="D277" s="668" t="s">
        <v>247</v>
      </c>
      <c r="E277" s="663"/>
      <c r="F277" s="663"/>
      <c r="G277" s="669">
        <v>1.43</v>
      </c>
      <c r="H277" s="662">
        <v>0</v>
      </c>
      <c r="I277" s="662">
        <f t="shared" si="13"/>
        <v>1.43</v>
      </c>
    </row>
    <row r="278" spans="3:9" ht="15.75">
      <c r="C278" s="664" t="s">
        <v>1450</v>
      </c>
      <c r="D278" s="668" t="s">
        <v>247</v>
      </c>
      <c r="E278" s="663"/>
      <c r="F278" s="663"/>
      <c r="G278" s="669">
        <v>1.43</v>
      </c>
      <c r="H278" s="662">
        <v>0</v>
      </c>
      <c r="I278" s="662">
        <f t="shared" si="13"/>
        <v>1.43</v>
      </c>
    </row>
    <row r="279" spans="3:9" ht="15.75">
      <c r="C279" s="670"/>
      <c r="D279" s="671"/>
      <c r="E279" s="671"/>
      <c r="F279" s="671"/>
      <c r="G279" s="671"/>
      <c r="H279" s="662"/>
      <c r="I279" s="672"/>
    </row>
    <row r="280" spans="3:9">
      <c r="C280" s="1189"/>
      <c r="D280" s="1189"/>
      <c r="E280" s="1189"/>
      <c r="F280" s="1189"/>
      <c r="G280" s="1189"/>
      <c r="H280" s="1189"/>
      <c r="I280" s="1189"/>
    </row>
    <row r="281" spans="3:9" ht="15.75">
      <c r="C281" s="665" t="s">
        <v>1451</v>
      </c>
      <c r="D281" s="668" t="s">
        <v>1257</v>
      </c>
      <c r="E281" s="668"/>
      <c r="F281" s="668"/>
      <c r="G281" s="669">
        <v>0.22</v>
      </c>
      <c r="H281" s="662">
        <v>0</v>
      </c>
      <c r="I281" s="662">
        <f t="shared" ref="I281:I323" si="14">G281+H281</f>
        <v>0.22</v>
      </c>
    </row>
    <row r="282" spans="3:9" ht="15.75">
      <c r="C282" s="665" t="s">
        <v>1452</v>
      </c>
      <c r="D282" s="668" t="s">
        <v>1257</v>
      </c>
      <c r="E282" s="668"/>
      <c r="F282" s="668"/>
      <c r="G282" s="669">
        <v>0.88</v>
      </c>
      <c r="H282" s="662">
        <v>0</v>
      </c>
      <c r="I282" s="662">
        <f t="shared" si="14"/>
        <v>0.88</v>
      </c>
    </row>
    <row r="283" spans="3:9" ht="15.75">
      <c r="C283" s="664" t="s">
        <v>1453</v>
      </c>
      <c r="D283" s="663" t="s">
        <v>1257</v>
      </c>
      <c r="E283" s="663"/>
      <c r="F283" s="663"/>
      <c r="G283" s="662">
        <v>2.7</v>
      </c>
      <c r="H283" s="662">
        <v>0</v>
      </c>
      <c r="I283" s="662">
        <f t="shared" si="14"/>
        <v>2.7</v>
      </c>
    </row>
    <row r="284" spans="3:9" ht="15.75">
      <c r="C284" s="664" t="s">
        <v>1454</v>
      </c>
      <c r="D284" s="663" t="s">
        <v>1257</v>
      </c>
      <c r="E284" s="663"/>
      <c r="F284" s="663"/>
      <c r="G284" s="662">
        <v>0.55000000000000004</v>
      </c>
      <c r="H284" s="662">
        <v>0</v>
      </c>
      <c r="I284" s="662">
        <f t="shared" si="14"/>
        <v>0.55000000000000004</v>
      </c>
    </row>
    <row r="285" spans="3:9" ht="15.75">
      <c r="C285" s="664" t="s">
        <v>1297</v>
      </c>
      <c r="D285" s="663" t="s">
        <v>1257</v>
      </c>
      <c r="E285" s="663"/>
      <c r="F285" s="663"/>
      <c r="G285" s="662">
        <v>0.32</v>
      </c>
      <c r="H285" s="662">
        <v>0</v>
      </c>
      <c r="I285" s="662">
        <f t="shared" si="14"/>
        <v>0.32</v>
      </c>
    </row>
    <row r="286" spans="3:9" ht="15.75">
      <c r="C286" s="664" t="s">
        <v>1455</v>
      </c>
      <c r="D286" s="663" t="s">
        <v>1257</v>
      </c>
      <c r="E286" s="663"/>
      <c r="F286" s="663"/>
      <c r="G286" s="662">
        <v>1.94</v>
      </c>
      <c r="H286" s="662">
        <v>0</v>
      </c>
      <c r="I286" s="662">
        <f t="shared" si="14"/>
        <v>1.94</v>
      </c>
    </row>
    <row r="287" spans="3:9" ht="15.75">
      <c r="C287" s="664" t="s">
        <v>1456</v>
      </c>
      <c r="D287" s="663" t="s">
        <v>1257</v>
      </c>
      <c r="E287" s="663"/>
      <c r="F287" s="663"/>
      <c r="G287" s="662">
        <v>19.7</v>
      </c>
      <c r="H287" s="662">
        <v>0</v>
      </c>
      <c r="I287" s="662">
        <f t="shared" si="14"/>
        <v>19.7</v>
      </c>
    </row>
    <row r="288" spans="3:9" ht="15.75">
      <c r="C288" s="664" t="s">
        <v>1457</v>
      </c>
      <c r="D288" s="663" t="s">
        <v>1257</v>
      </c>
      <c r="E288" s="663"/>
      <c r="F288" s="663"/>
      <c r="G288" s="662">
        <v>19.03</v>
      </c>
      <c r="H288" s="662">
        <v>0</v>
      </c>
      <c r="I288" s="662">
        <f t="shared" si="14"/>
        <v>19.03</v>
      </c>
    </row>
    <row r="289" spans="3:9" ht="15.75">
      <c r="C289" s="664" t="s">
        <v>1458</v>
      </c>
      <c r="D289" s="663" t="s">
        <v>1257</v>
      </c>
      <c r="E289" s="663"/>
      <c r="F289" s="663"/>
      <c r="G289" s="662">
        <v>20.8</v>
      </c>
      <c r="H289" s="662">
        <v>0</v>
      </c>
      <c r="I289" s="662">
        <f t="shared" si="14"/>
        <v>20.8</v>
      </c>
    </row>
    <row r="290" spans="3:9" ht="15.75">
      <c r="C290" s="664" t="s">
        <v>1459</v>
      </c>
      <c r="D290" s="663" t="s">
        <v>1257</v>
      </c>
      <c r="E290" s="663"/>
      <c r="F290" s="663"/>
      <c r="G290" s="662">
        <v>17.3</v>
      </c>
      <c r="H290" s="662">
        <v>0</v>
      </c>
      <c r="I290" s="662">
        <f t="shared" si="14"/>
        <v>17.3</v>
      </c>
    </row>
    <row r="291" spans="3:9" ht="15.75">
      <c r="C291" s="664" t="s">
        <v>1460</v>
      </c>
      <c r="D291" s="663" t="s">
        <v>1257</v>
      </c>
      <c r="E291" s="663"/>
      <c r="F291" s="663"/>
      <c r="G291" s="662">
        <v>17.3</v>
      </c>
      <c r="H291" s="662">
        <v>0</v>
      </c>
      <c r="I291" s="662">
        <f t="shared" si="14"/>
        <v>17.3</v>
      </c>
    </row>
    <row r="292" spans="3:9" ht="15.75">
      <c r="C292" s="664" t="s">
        <v>1461</v>
      </c>
      <c r="D292" s="663" t="s">
        <v>1257</v>
      </c>
      <c r="E292" s="663"/>
      <c r="F292" s="663"/>
      <c r="G292" s="662">
        <v>14.52</v>
      </c>
      <c r="H292" s="662">
        <v>0</v>
      </c>
      <c r="I292" s="662">
        <f t="shared" si="14"/>
        <v>14.52</v>
      </c>
    </row>
    <row r="293" spans="3:9" ht="15.75">
      <c r="C293" s="664" t="s">
        <v>1462</v>
      </c>
      <c r="D293" s="663" t="s">
        <v>1257</v>
      </c>
      <c r="E293" s="663"/>
      <c r="F293" s="663"/>
      <c r="G293" s="662">
        <v>15.5</v>
      </c>
      <c r="H293" s="662">
        <v>0</v>
      </c>
      <c r="I293" s="662">
        <f t="shared" si="14"/>
        <v>15.5</v>
      </c>
    </row>
    <row r="294" spans="3:9" ht="15.75">
      <c r="C294" s="664" t="s">
        <v>1463</v>
      </c>
      <c r="D294" s="663" t="s">
        <v>1257</v>
      </c>
      <c r="E294" s="663"/>
      <c r="F294" s="663"/>
      <c r="G294" s="662">
        <v>12.45</v>
      </c>
      <c r="H294" s="662">
        <v>0</v>
      </c>
      <c r="I294" s="662">
        <f t="shared" si="14"/>
        <v>12.45</v>
      </c>
    </row>
    <row r="295" spans="3:9" ht="15.75">
      <c r="C295" s="664" t="s">
        <v>1464</v>
      </c>
      <c r="D295" s="663" t="s">
        <v>1257</v>
      </c>
      <c r="E295" s="663"/>
      <c r="F295" s="663"/>
      <c r="G295" s="662">
        <v>12.45</v>
      </c>
      <c r="H295" s="662">
        <v>0</v>
      </c>
      <c r="I295" s="662">
        <f t="shared" si="14"/>
        <v>12.45</v>
      </c>
    </row>
    <row r="296" spans="3:9" ht="15.75">
      <c r="C296" s="664" t="s">
        <v>1465</v>
      </c>
      <c r="D296" s="663" t="s">
        <v>1257</v>
      </c>
      <c r="E296" s="663"/>
      <c r="F296" s="663"/>
      <c r="G296" s="662">
        <v>10.23</v>
      </c>
      <c r="H296" s="662">
        <v>0</v>
      </c>
      <c r="I296" s="662">
        <f t="shared" si="14"/>
        <v>10.23</v>
      </c>
    </row>
    <row r="297" spans="3:9" ht="15.75">
      <c r="C297" s="664" t="s">
        <v>1466</v>
      </c>
      <c r="D297" s="663" t="s">
        <v>1257</v>
      </c>
      <c r="E297" s="663"/>
      <c r="F297" s="663"/>
      <c r="G297" s="662">
        <v>2.41</v>
      </c>
      <c r="H297" s="662">
        <v>0</v>
      </c>
      <c r="I297" s="662">
        <f t="shared" si="14"/>
        <v>2.41</v>
      </c>
    </row>
    <row r="298" spans="3:9" ht="15.75">
      <c r="C298" s="664" t="s">
        <v>1467</v>
      </c>
      <c r="D298" s="663" t="s">
        <v>1257</v>
      </c>
      <c r="E298" s="663"/>
      <c r="F298" s="663"/>
      <c r="G298" s="662">
        <v>2.6</v>
      </c>
      <c r="H298" s="662">
        <v>0</v>
      </c>
      <c r="I298" s="662">
        <f t="shared" si="14"/>
        <v>2.6</v>
      </c>
    </row>
    <row r="299" spans="3:9" ht="15.75">
      <c r="C299" s="664" t="s">
        <v>1468</v>
      </c>
      <c r="D299" s="663" t="s">
        <v>1257</v>
      </c>
      <c r="E299" s="663"/>
      <c r="F299" s="663"/>
      <c r="G299" s="662">
        <v>0.52</v>
      </c>
      <c r="H299" s="662">
        <v>0</v>
      </c>
      <c r="I299" s="662">
        <f t="shared" si="14"/>
        <v>0.52</v>
      </c>
    </row>
    <row r="300" spans="3:9" ht="15.75">
      <c r="C300" s="664" t="s">
        <v>1469</v>
      </c>
      <c r="D300" s="663" t="s">
        <v>1257</v>
      </c>
      <c r="E300" s="663"/>
      <c r="F300" s="663"/>
      <c r="G300" s="662">
        <v>6.44</v>
      </c>
      <c r="H300" s="662">
        <v>0</v>
      </c>
      <c r="I300" s="662">
        <f t="shared" si="14"/>
        <v>6.44</v>
      </c>
    </row>
    <row r="301" spans="3:9" ht="15.75">
      <c r="C301" s="664" t="s">
        <v>1470</v>
      </c>
      <c r="D301" s="663" t="s">
        <v>1290</v>
      </c>
      <c r="E301" s="663"/>
      <c r="F301" s="663"/>
      <c r="G301" s="662">
        <v>4.55</v>
      </c>
      <c r="H301" s="662">
        <v>0</v>
      </c>
      <c r="I301" s="662">
        <f t="shared" si="14"/>
        <v>4.55</v>
      </c>
    </row>
    <row r="302" spans="3:9" ht="15.75">
      <c r="C302" s="664" t="s">
        <v>1471</v>
      </c>
      <c r="D302" s="663" t="s">
        <v>1302</v>
      </c>
      <c r="E302" s="663"/>
      <c r="F302" s="663"/>
      <c r="G302" s="662">
        <v>1.9</v>
      </c>
      <c r="H302" s="662">
        <v>0</v>
      </c>
      <c r="I302" s="678">
        <f t="shared" si="14"/>
        <v>1.9</v>
      </c>
    </row>
    <row r="303" spans="3:9" ht="15.75">
      <c r="C303" s="664" t="s">
        <v>1472</v>
      </c>
      <c r="D303" s="663" t="s">
        <v>1302</v>
      </c>
      <c r="E303" s="663"/>
      <c r="F303" s="663"/>
      <c r="G303" s="662">
        <v>4.5999999999999996</v>
      </c>
      <c r="H303" s="662">
        <v>0</v>
      </c>
      <c r="I303" s="662">
        <f t="shared" si="14"/>
        <v>4.5999999999999996</v>
      </c>
    </row>
    <row r="304" spans="3:9" ht="15.75">
      <c r="C304" s="664" t="s">
        <v>1473</v>
      </c>
      <c r="D304" s="663" t="s">
        <v>1257</v>
      </c>
      <c r="E304" s="663"/>
      <c r="F304" s="663"/>
      <c r="G304" s="662">
        <v>7.4</v>
      </c>
      <c r="H304" s="662">
        <v>0</v>
      </c>
      <c r="I304" s="662">
        <f t="shared" si="14"/>
        <v>7.4</v>
      </c>
    </row>
    <row r="305" spans="3:9" ht="15.75">
      <c r="C305" s="664" t="s">
        <v>1474</v>
      </c>
      <c r="D305" s="663" t="s">
        <v>1475</v>
      </c>
      <c r="E305" s="663"/>
      <c r="F305" s="663"/>
      <c r="G305" s="662">
        <v>18</v>
      </c>
      <c r="H305" s="662">
        <v>0</v>
      </c>
      <c r="I305" s="662">
        <f t="shared" si="14"/>
        <v>18</v>
      </c>
    </row>
    <row r="306" spans="3:9" ht="15.75">
      <c r="C306" s="664" t="s">
        <v>1476</v>
      </c>
      <c r="D306" s="663" t="s">
        <v>1475</v>
      </c>
      <c r="E306" s="663"/>
      <c r="F306" s="663"/>
      <c r="G306" s="662">
        <v>9.1</v>
      </c>
      <c r="H306" s="662">
        <v>0</v>
      </c>
      <c r="I306" s="662">
        <f t="shared" si="14"/>
        <v>9.1</v>
      </c>
    </row>
    <row r="307" spans="3:9" ht="15.75">
      <c r="C307" s="696" t="s">
        <v>1477</v>
      </c>
      <c r="D307" s="697" t="s">
        <v>1478</v>
      </c>
      <c r="E307" s="697"/>
      <c r="F307" s="697"/>
      <c r="G307" s="678">
        <v>1.48</v>
      </c>
      <c r="H307" s="678">
        <v>0</v>
      </c>
      <c r="I307" s="678">
        <v>2.5499999999999998</v>
      </c>
    </row>
    <row r="308" spans="3:9" ht="15.75">
      <c r="C308" s="664" t="s">
        <v>1479</v>
      </c>
      <c r="D308" s="663" t="s">
        <v>1257</v>
      </c>
      <c r="E308" s="663"/>
      <c r="F308" s="663"/>
      <c r="G308" s="662">
        <v>4.8899999999999997</v>
      </c>
      <c r="H308" s="662">
        <v>0</v>
      </c>
      <c r="I308" s="662">
        <f t="shared" si="14"/>
        <v>4.8899999999999997</v>
      </c>
    </row>
    <row r="309" spans="3:9" ht="15.75">
      <c r="C309" s="664" t="s">
        <v>1480</v>
      </c>
      <c r="D309" s="663" t="s">
        <v>1257</v>
      </c>
      <c r="E309" s="663"/>
      <c r="F309" s="663"/>
      <c r="G309" s="662">
        <v>9.99</v>
      </c>
      <c r="H309" s="662">
        <v>0</v>
      </c>
      <c r="I309" s="662">
        <f t="shared" si="14"/>
        <v>9.99</v>
      </c>
    </row>
    <row r="310" spans="3:9" ht="15.75">
      <c r="C310" s="664" t="s">
        <v>1481</v>
      </c>
      <c r="D310" s="663" t="s">
        <v>1257</v>
      </c>
      <c r="E310" s="663"/>
      <c r="F310" s="663"/>
      <c r="G310" s="662">
        <v>0.14000000000000001</v>
      </c>
      <c r="H310" s="662">
        <v>0</v>
      </c>
      <c r="I310" s="662">
        <f t="shared" si="14"/>
        <v>0.14000000000000001</v>
      </c>
    </row>
    <row r="311" spans="3:9" ht="15.75">
      <c r="C311" s="664" t="s">
        <v>1482</v>
      </c>
      <c r="D311" s="663" t="s">
        <v>1483</v>
      </c>
      <c r="E311" s="663">
        <v>0.73</v>
      </c>
      <c r="F311" s="663"/>
      <c r="G311" s="662">
        <v>33.799999999999997</v>
      </c>
      <c r="H311" s="662">
        <v>0</v>
      </c>
      <c r="I311" s="662">
        <f t="shared" si="14"/>
        <v>33.799999999999997</v>
      </c>
    </row>
    <row r="312" spans="3:9" ht="15.75">
      <c r="C312" s="664" t="s">
        <v>1484</v>
      </c>
      <c r="D312" s="663" t="s">
        <v>1483</v>
      </c>
      <c r="E312" s="673">
        <v>1.5</v>
      </c>
      <c r="F312" s="673"/>
      <c r="G312" s="662">
        <v>48.18</v>
      </c>
      <c r="H312" s="662">
        <v>0</v>
      </c>
      <c r="I312" s="662">
        <f t="shared" si="14"/>
        <v>48.18</v>
      </c>
    </row>
    <row r="313" spans="3:9" ht="15.75">
      <c r="C313" s="664" t="s">
        <v>1485</v>
      </c>
      <c r="D313" s="663" t="s">
        <v>1483</v>
      </c>
      <c r="E313" s="663">
        <v>0.92</v>
      </c>
      <c r="F313" s="663"/>
      <c r="G313" s="662">
        <v>49.51</v>
      </c>
      <c r="H313" s="662">
        <v>0</v>
      </c>
      <c r="I313" s="662">
        <f t="shared" si="14"/>
        <v>49.51</v>
      </c>
    </row>
    <row r="314" spans="3:9" ht="15.75">
      <c r="C314" s="664" t="s">
        <v>1486</v>
      </c>
      <c r="D314" s="663" t="s">
        <v>1483</v>
      </c>
      <c r="E314" s="679">
        <v>2</v>
      </c>
      <c r="F314" s="663"/>
      <c r="G314" s="662">
        <v>52.17</v>
      </c>
      <c r="H314" s="662">
        <v>0</v>
      </c>
      <c r="I314" s="678">
        <f t="shared" si="14"/>
        <v>52.17</v>
      </c>
    </row>
    <row r="315" spans="3:9" ht="15.75">
      <c r="C315" s="664" t="s">
        <v>1487</v>
      </c>
      <c r="D315" s="663" t="s">
        <v>1257</v>
      </c>
      <c r="E315" s="663"/>
      <c r="F315" s="663"/>
      <c r="G315" s="662">
        <v>1.19</v>
      </c>
      <c r="H315" s="662">
        <v>0</v>
      </c>
      <c r="I315" s="662">
        <f t="shared" si="14"/>
        <v>1.19</v>
      </c>
    </row>
    <row r="316" spans="3:9" ht="15.75">
      <c r="C316" s="664" t="s">
        <v>1488</v>
      </c>
      <c r="D316" s="663" t="s">
        <v>1257</v>
      </c>
      <c r="E316" s="663"/>
      <c r="F316" s="663"/>
      <c r="G316" s="662">
        <v>58</v>
      </c>
      <c r="H316" s="662">
        <v>0</v>
      </c>
      <c r="I316" s="662">
        <f t="shared" si="14"/>
        <v>58</v>
      </c>
    </row>
    <row r="317" spans="3:9" ht="15.75">
      <c r="C317" s="664" t="s">
        <v>1489</v>
      </c>
      <c r="D317" s="663" t="s">
        <v>1257</v>
      </c>
      <c r="E317" s="663"/>
      <c r="F317" s="663"/>
      <c r="G317" s="662">
        <v>11</v>
      </c>
      <c r="H317" s="662">
        <v>0</v>
      </c>
      <c r="I317" s="662">
        <f t="shared" si="14"/>
        <v>11</v>
      </c>
    </row>
    <row r="318" spans="3:9" ht="15.75">
      <c r="C318" s="664" t="s">
        <v>1490</v>
      </c>
      <c r="D318" s="663" t="s">
        <v>1257</v>
      </c>
      <c r="E318" s="663"/>
      <c r="F318" s="663"/>
      <c r="G318" s="662">
        <v>8.4</v>
      </c>
      <c r="H318" s="662">
        <v>0</v>
      </c>
      <c r="I318" s="662">
        <f t="shared" si="14"/>
        <v>8.4</v>
      </c>
    </row>
    <row r="319" spans="3:9" ht="15.75">
      <c r="C319" s="664" t="s">
        <v>1491</v>
      </c>
      <c r="D319" s="663" t="s">
        <v>1257</v>
      </c>
      <c r="E319" s="663"/>
      <c r="F319" s="663"/>
      <c r="G319" s="662">
        <v>16.3</v>
      </c>
      <c r="H319" s="662">
        <v>0</v>
      </c>
      <c r="I319" s="662">
        <f t="shared" si="14"/>
        <v>16.3</v>
      </c>
    </row>
    <row r="320" spans="3:9" ht="15.75">
      <c r="C320" s="664" t="s">
        <v>1492</v>
      </c>
      <c r="D320" s="663" t="s">
        <v>1257</v>
      </c>
      <c r="E320" s="663"/>
      <c r="F320" s="663"/>
      <c r="G320" s="662">
        <v>16.41</v>
      </c>
      <c r="H320" s="662">
        <v>0</v>
      </c>
      <c r="I320" s="662">
        <f t="shared" si="14"/>
        <v>16.41</v>
      </c>
    </row>
    <row r="321" spans="3:9" ht="15.75">
      <c r="C321" s="664" t="s">
        <v>1493</v>
      </c>
      <c r="D321" s="663" t="s">
        <v>1257</v>
      </c>
      <c r="E321" s="663"/>
      <c r="F321" s="663"/>
      <c r="G321" s="662">
        <v>16.38</v>
      </c>
      <c r="H321" s="662">
        <v>0</v>
      </c>
      <c r="I321" s="662">
        <f t="shared" si="14"/>
        <v>16.38</v>
      </c>
    </row>
    <row r="322" spans="3:9" ht="15.75">
      <c r="C322" s="664" t="s">
        <v>1494</v>
      </c>
      <c r="D322" s="663" t="s">
        <v>1257</v>
      </c>
      <c r="E322" s="663"/>
      <c r="F322" s="663"/>
      <c r="G322" s="662">
        <v>12.5</v>
      </c>
      <c r="H322" s="662">
        <v>0</v>
      </c>
      <c r="I322" s="662">
        <f t="shared" si="14"/>
        <v>12.5</v>
      </c>
    </row>
    <row r="323" spans="3:9" ht="15.75">
      <c r="C323" s="664" t="s">
        <v>1495</v>
      </c>
      <c r="D323" s="663" t="s">
        <v>1257</v>
      </c>
      <c r="E323" s="663"/>
      <c r="F323" s="663"/>
      <c r="G323" s="662">
        <v>9.25</v>
      </c>
      <c r="H323" s="662">
        <v>0</v>
      </c>
      <c r="I323" s="662">
        <f t="shared" si="14"/>
        <v>9.25</v>
      </c>
    </row>
    <row r="324" spans="3:9" ht="15.75">
      <c r="C324" s="670"/>
      <c r="D324" s="671"/>
      <c r="E324" s="671"/>
      <c r="F324" s="671"/>
      <c r="G324" s="671"/>
      <c r="H324" s="671"/>
      <c r="I324" s="672"/>
    </row>
    <row r="325" spans="3:9">
      <c r="C325" s="1189"/>
      <c r="D325" s="1189"/>
      <c r="E325" s="1189"/>
      <c r="F325" s="1189"/>
      <c r="G325" s="1189"/>
      <c r="H325" s="1189"/>
      <c r="I325" s="1189"/>
    </row>
    <row r="326" spans="3:9" ht="15.75">
      <c r="C326" s="664" t="s">
        <v>1496</v>
      </c>
      <c r="D326" s="663" t="s">
        <v>1283</v>
      </c>
      <c r="E326" s="663"/>
      <c r="F326" s="663"/>
      <c r="G326" s="662">
        <v>15</v>
      </c>
      <c r="H326" s="662">
        <v>0</v>
      </c>
      <c r="I326" s="662">
        <f t="shared" ref="I326:I367" si="15">G326+H326</f>
        <v>15</v>
      </c>
    </row>
    <row r="327" spans="3:9" ht="15.75">
      <c r="C327" s="664" t="s">
        <v>1497</v>
      </c>
      <c r="D327" s="663" t="s">
        <v>1257</v>
      </c>
      <c r="E327" s="663"/>
      <c r="F327" s="663"/>
      <c r="G327" s="662">
        <v>7.0000000000000007E-2</v>
      </c>
      <c r="H327" s="662">
        <v>0</v>
      </c>
      <c r="I327" s="662">
        <f t="shared" si="15"/>
        <v>7.0000000000000007E-2</v>
      </c>
    </row>
    <row r="328" spans="3:9" ht="15.75">
      <c r="C328" s="664" t="s">
        <v>1498</v>
      </c>
      <c r="D328" s="663" t="s">
        <v>1257</v>
      </c>
      <c r="E328" s="663"/>
      <c r="F328" s="663"/>
      <c r="G328" s="662">
        <v>0.26</v>
      </c>
      <c r="H328" s="662">
        <v>0</v>
      </c>
      <c r="I328" s="662">
        <f t="shared" si="15"/>
        <v>0.26</v>
      </c>
    </row>
    <row r="329" spans="3:9" ht="15.75">
      <c r="C329" s="664" t="s">
        <v>1499</v>
      </c>
      <c r="D329" s="663" t="s">
        <v>1500</v>
      </c>
      <c r="E329" s="663"/>
      <c r="F329" s="663"/>
      <c r="G329" s="662">
        <v>1.76</v>
      </c>
      <c r="H329" s="662">
        <v>0</v>
      </c>
      <c r="I329" s="662">
        <f t="shared" si="15"/>
        <v>1.76</v>
      </c>
    </row>
    <row r="330" spans="3:9" ht="15.75">
      <c r="C330" s="664" t="s">
        <v>1501</v>
      </c>
      <c r="D330" s="663" t="s">
        <v>1283</v>
      </c>
      <c r="E330" s="663"/>
      <c r="F330" s="663"/>
      <c r="G330" s="678">
        <v>24.11</v>
      </c>
      <c r="H330" s="662">
        <v>0</v>
      </c>
      <c r="I330" s="662">
        <f t="shared" si="15"/>
        <v>24.11</v>
      </c>
    </row>
    <row r="331" spans="3:9" ht="15.75">
      <c r="C331" s="664" t="s">
        <v>1502</v>
      </c>
      <c r="D331" s="663" t="s">
        <v>1302</v>
      </c>
      <c r="E331" s="663"/>
      <c r="F331" s="663"/>
      <c r="G331" s="662">
        <v>5.8</v>
      </c>
      <c r="H331" s="662">
        <v>0</v>
      </c>
      <c r="I331" s="662">
        <f t="shared" si="15"/>
        <v>5.8</v>
      </c>
    </row>
    <row r="332" spans="3:9" ht="15.75">
      <c r="C332" s="664" t="s">
        <v>1503</v>
      </c>
      <c r="D332" s="663" t="s">
        <v>1302</v>
      </c>
      <c r="E332" s="663"/>
      <c r="F332" s="663"/>
      <c r="G332" s="662">
        <v>12.5</v>
      </c>
      <c r="H332" s="662">
        <v>0</v>
      </c>
      <c r="I332" s="662">
        <f t="shared" si="15"/>
        <v>12.5</v>
      </c>
    </row>
    <row r="333" spans="3:9" ht="15.75">
      <c r="C333" s="664" t="s">
        <v>1504</v>
      </c>
      <c r="D333" s="663" t="s">
        <v>1302</v>
      </c>
      <c r="E333" s="663"/>
      <c r="F333" s="663"/>
      <c r="G333" s="662">
        <v>14</v>
      </c>
      <c r="H333" s="662">
        <v>0</v>
      </c>
      <c r="I333" s="662">
        <f t="shared" si="15"/>
        <v>14</v>
      </c>
    </row>
    <row r="334" spans="3:9" ht="15.75">
      <c r="C334" s="664" t="s">
        <v>1505</v>
      </c>
      <c r="D334" s="663" t="s">
        <v>1283</v>
      </c>
      <c r="E334" s="663"/>
      <c r="F334" s="663"/>
      <c r="G334" s="678">
        <v>25</v>
      </c>
      <c r="H334" s="662">
        <v>0</v>
      </c>
      <c r="I334" s="662">
        <f t="shared" si="15"/>
        <v>25</v>
      </c>
    </row>
    <row r="335" spans="3:9" ht="15.75">
      <c r="C335" s="664" t="s">
        <v>1506</v>
      </c>
      <c r="D335" s="663" t="s">
        <v>1507</v>
      </c>
      <c r="E335" s="663"/>
      <c r="F335" s="663"/>
      <c r="G335" s="662">
        <v>3.49</v>
      </c>
      <c r="H335" s="662">
        <v>0</v>
      </c>
      <c r="I335" s="662">
        <f t="shared" si="15"/>
        <v>3.49</v>
      </c>
    </row>
    <row r="336" spans="3:9" ht="15.75">
      <c r="C336" s="664" t="s">
        <v>1508</v>
      </c>
      <c r="D336" s="663" t="s">
        <v>1257</v>
      </c>
      <c r="E336" s="663"/>
      <c r="F336" s="663"/>
      <c r="G336" s="662">
        <v>25.74</v>
      </c>
      <c r="H336" s="662">
        <v>0</v>
      </c>
      <c r="I336" s="662">
        <f t="shared" si="15"/>
        <v>25.74</v>
      </c>
    </row>
    <row r="337" spans="3:9" ht="15.75">
      <c r="C337" s="664" t="s">
        <v>1509</v>
      </c>
      <c r="D337" s="663" t="s">
        <v>1257</v>
      </c>
      <c r="E337" s="663"/>
      <c r="F337" s="663"/>
      <c r="G337" s="662">
        <v>19</v>
      </c>
      <c r="H337" s="662">
        <v>0</v>
      </c>
      <c r="I337" s="662">
        <f t="shared" si="15"/>
        <v>19</v>
      </c>
    </row>
    <row r="338" spans="3:9" ht="15.75">
      <c r="C338" s="664" t="s">
        <v>1510</v>
      </c>
      <c r="D338" s="663" t="s">
        <v>1257</v>
      </c>
      <c r="E338" s="663"/>
      <c r="F338" s="663"/>
      <c r="G338" s="662">
        <v>17.71</v>
      </c>
      <c r="H338" s="662">
        <v>0</v>
      </c>
      <c r="I338" s="662">
        <f t="shared" si="15"/>
        <v>17.71</v>
      </c>
    </row>
    <row r="339" spans="3:9" ht="15.75">
      <c r="C339" s="664" t="s">
        <v>1511</v>
      </c>
      <c r="D339" s="663" t="s">
        <v>1257</v>
      </c>
      <c r="E339" s="663"/>
      <c r="F339" s="663"/>
      <c r="G339" s="662">
        <v>14.76</v>
      </c>
      <c r="H339" s="662">
        <v>0</v>
      </c>
      <c r="I339" s="662">
        <f t="shared" si="15"/>
        <v>14.76</v>
      </c>
    </row>
    <row r="340" spans="3:9" ht="15.75">
      <c r="C340" s="664" t="s">
        <v>1512</v>
      </c>
      <c r="D340" s="663" t="s">
        <v>1257</v>
      </c>
      <c r="E340" s="663"/>
      <c r="F340" s="663"/>
      <c r="G340" s="662">
        <v>18.43</v>
      </c>
      <c r="H340" s="662">
        <v>0</v>
      </c>
      <c r="I340" s="662">
        <f t="shared" si="15"/>
        <v>18.43</v>
      </c>
    </row>
    <row r="341" spans="3:9" ht="15.75">
      <c r="C341" s="664" t="s">
        <v>1513</v>
      </c>
      <c r="D341" s="663" t="s">
        <v>1257</v>
      </c>
      <c r="E341" s="663"/>
      <c r="F341" s="663"/>
      <c r="G341" s="662">
        <v>23</v>
      </c>
      <c r="H341" s="662">
        <v>0</v>
      </c>
      <c r="I341" s="662">
        <f t="shared" si="15"/>
        <v>23</v>
      </c>
    </row>
    <row r="342" spans="3:9" ht="15.75">
      <c r="C342" s="664" t="s">
        <v>1514</v>
      </c>
      <c r="D342" s="663" t="s">
        <v>1257</v>
      </c>
      <c r="E342" s="663"/>
      <c r="F342" s="663"/>
      <c r="G342" s="662">
        <v>18.73</v>
      </c>
      <c r="H342" s="662">
        <v>0</v>
      </c>
      <c r="I342" s="662">
        <f t="shared" si="15"/>
        <v>18.73</v>
      </c>
    </row>
    <row r="343" spans="3:9" ht="15.75">
      <c r="C343" s="664" t="s">
        <v>1515</v>
      </c>
      <c r="D343" s="663" t="s">
        <v>1257</v>
      </c>
      <c r="E343" s="663"/>
      <c r="F343" s="663"/>
      <c r="G343" s="662">
        <v>16.36</v>
      </c>
      <c r="H343" s="662">
        <v>0</v>
      </c>
      <c r="I343" s="662">
        <f t="shared" si="15"/>
        <v>16.36</v>
      </c>
    </row>
    <row r="344" spans="3:9" ht="15.75">
      <c r="C344" s="664" t="s">
        <v>1516</v>
      </c>
      <c r="D344" s="663" t="s">
        <v>1257</v>
      </c>
      <c r="E344" s="663"/>
      <c r="F344" s="663"/>
      <c r="G344" s="662">
        <v>21.13</v>
      </c>
      <c r="H344" s="662">
        <v>0</v>
      </c>
      <c r="I344" s="662">
        <f t="shared" si="15"/>
        <v>21.13</v>
      </c>
    </row>
    <row r="345" spans="3:9" ht="15.75">
      <c r="C345" s="664" t="s">
        <v>1517</v>
      </c>
      <c r="D345" s="663" t="s">
        <v>1257</v>
      </c>
      <c r="E345" s="663"/>
      <c r="F345" s="663"/>
      <c r="G345" s="662">
        <v>10.59</v>
      </c>
      <c r="H345" s="662">
        <v>0</v>
      </c>
      <c r="I345" s="662">
        <f t="shared" si="15"/>
        <v>10.59</v>
      </c>
    </row>
    <row r="346" spans="3:9" ht="15.75">
      <c r="C346" s="664" t="s">
        <v>1518</v>
      </c>
      <c r="D346" s="663" t="s">
        <v>1519</v>
      </c>
      <c r="E346" s="663"/>
      <c r="F346" s="663"/>
      <c r="G346" s="662">
        <v>15.48</v>
      </c>
      <c r="H346" s="662">
        <v>0</v>
      </c>
      <c r="I346" s="662">
        <f t="shared" si="15"/>
        <v>15.48</v>
      </c>
    </row>
    <row r="347" spans="3:9" ht="15.75">
      <c r="C347" s="664" t="s">
        <v>1520</v>
      </c>
      <c r="D347" s="663" t="s">
        <v>1519</v>
      </c>
      <c r="E347" s="663"/>
      <c r="F347" s="663"/>
      <c r="G347" s="662">
        <v>10.97</v>
      </c>
      <c r="H347" s="662">
        <v>0</v>
      </c>
      <c r="I347" s="662">
        <f t="shared" si="15"/>
        <v>10.97</v>
      </c>
    </row>
    <row r="348" spans="3:9" ht="15.75">
      <c r="C348" s="664" t="s">
        <v>1303</v>
      </c>
      <c r="D348" s="663" t="s">
        <v>1290</v>
      </c>
      <c r="E348" s="663"/>
      <c r="F348" s="663"/>
      <c r="G348" s="662">
        <v>0.93</v>
      </c>
      <c r="H348" s="662">
        <v>0</v>
      </c>
      <c r="I348" s="662">
        <f t="shared" si="15"/>
        <v>0.93</v>
      </c>
    </row>
    <row r="349" spans="3:9" ht="15.75">
      <c r="C349" s="664" t="s">
        <v>1521</v>
      </c>
      <c r="D349" s="663" t="s">
        <v>1283</v>
      </c>
      <c r="E349" s="663"/>
      <c r="F349" s="663"/>
      <c r="G349" s="662">
        <v>8.4</v>
      </c>
      <c r="H349" s="662">
        <v>0</v>
      </c>
      <c r="I349" s="662">
        <f t="shared" si="15"/>
        <v>8.4</v>
      </c>
    </row>
    <row r="350" spans="3:9" ht="15.75">
      <c r="C350" s="664" t="s">
        <v>1522</v>
      </c>
      <c r="D350" s="663" t="s">
        <v>1257</v>
      </c>
      <c r="E350" s="663"/>
      <c r="F350" s="663"/>
      <c r="G350" s="662">
        <v>28</v>
      </c>
      <c r="H350" s="662">
        <v>0</v>
      </c>
      <c r="I350" s="662">
        <f t="shared" si="15"/>
        <v>28</v>
      </c>
    </row>
    <row r="351" spans="3:9" ht="15.75">
      <c r="C351" s="664" t="s">
        <v>1523</v>
      </c>
      <c r="D351" s="663" t="s">
        <v>1257</v>
      </c>
      <c r="E351" s="663"/>
      <c r="F351" s="663"/>
      <c r="G351" s="662">
        <v>30.5</v>
      </c>
      <c r="H351" s="662">
        <v>0</v>
      </c>
      <c r="I351" s="662">
        <f t="shared" si="15"/>
        <v>30.5</v>
      </c>
    </row>
    <row r="352" spans="3:9" ht="15.75">
      <c r="C352" s="664" t="s">
        <v>1524</v>
      </c>
      <c r="D352" s="663" t="s">
        <v>1257</v>
      </c>
      <c r="E352" s="663"/>
      <c r="F352" s="663"/>
      <c r="G352" s="662">
        <v>33</v>
      </c>
      <c r="H352" s="662">
        <v>0</v>
      </c>
      <c r="I352" s="662">
        <f t="shared" si="15"/>
        <v>33</v>
      </c>
    </row>
    <row r="353" spans="3:9" ht="15.75">
      <c r="C353" s="664" t="s">
        <v>1525</v>
      </c>
      <c r="D353" s="663" t="s">
        <v>1257</v>
      </c>
      <c r="E353" s="663"/>
      <c r="F353" s="663"/>
      <c r="G353" s="662">
        <v>2.6</v>
      </c>
      <c r="H353" s="662">
        <v>0</v>
      </c>
      <c r="I353" s="662">
        <f t="shared" si="15"/>
        <v>2.6</v>
      </c>
    </row>
    <row r="354" spans="3:9" ht="15.75">
      <c r="C354" s="664" t="s">
        <v>1526</v>
      </c>
      <c r="D354" s="663" t="s">
        <v>1257</v>
      </c>
      <c r="E354" s="663"/>
      <c r="F354" s="663"/>
      <c r="G354" s="662">
        <v>4.68</v>
      </c>
      <c r="H354" s="662">
        <v>0</v>
      </c>
      <c r="I354" s="662">
        <f t="shared" si="15"/>
        <v>4.68</v>
      </c>
    </row>
    <row r="355" spans="3:9" ht="15.75">
      <c r="C355" s="664" t="s">
        <v>1527</v>
      </c>
      <c r="D355" s="663" t="s">
        <v>1257</v>
      </c>
      <c r="E355" s="663"/>
      <c r="F355" s="663"/>
      <c r="G355" s="662">
        <v>2.99</v>
      </c>
      <c r="H355" s="662">
        <v>0</v>
      </c>
      <c r="I355" s="662">
        <f t="shared" si="15"/>
        <v>2.99</v>
      </c>
    </row>
    <row r="356" spans="3:9" ht="15.75">
      <c r="C356" s="664" t="s">
        <v>1528</v>
      </c>
      <c r="D356" s="663" t="s">
        <v>1302</v>
      </c>
      <c r="E356" s="663"/>
      <c r="F356" s="663"/>
      <c r="G356" s="662">
        <v>6.5</v>
      </c>
      <c r="H356" s="662">
        <v>0</v>
      </c>
      <c r="I356" s="662">
        <f t="shared" si="15"/>
        <v>6.5</v>
      </c>
    </row>
    <row r="357" spans="3:9" ht="15.75">
      <c r="C357" s="664" t="s">
        <v>1529</v>
      </c>
      <c r="D357" s="663" t="s">
        <v>1257</v>
      </c>
      <c r="E357" s="663"/>
      <c r="F357" s="663"/>
      <c r="G357" s="662">
        <v>1.1299999999999999</v>
      </c>
      <c r="H357" s="662">
        <v>0</v>
      </c>
      <c r="I357" s="662">
        <f t="shared" si="15"/>
        <v>1.1299999999999999</v>
      </c>
    </row>
    <row r="358" spans="3:9" ht="15.75">
      <c r="C358" s="664" t="s">
        <v>1530</v>
      </c>
      <c r="D358" s="663" t="s">
        <v>1257</v>
      </c>
      <c r="E358" s="663"/>
      <c r="F358" s="663"/>
      <c r="G358" s="662">
        <v>4.8499999999999996</v>
      </c>
      <c r="H358" s="662">
        <v>0</v>
      </c>
      <c r="I358" s="662">
        <f t="shared" si="15"/>
        <v>4.8499999999999996</v>
      </c>
    </row>
    <row r="359" spans="3:9" ht="15.75">
      <c r="C359" s="664" t="s">
        <v>1531</v>
      </c>
      <c r="D359" s="663" t="s">
        <v>1257</v>
      </c>
      <c r="E359" s="663"/>
      <c r="F359" s="663"/>
      <c r="G359" s="662">
        <v>4.6500000000000004</v>
      </c>
      <c r="H359" s="662">
        <v>0</v>
      </c>
      <c r="I359" s="662">
        <f t="shared" si="15"/>
        <v>4.6500000000000004</v>
      </c>
    </row>
    <row r="360" spans="3:9" ht="15.75">
      <c r="C360" s="664" t="s">
        <v>1532</v>
      </c>
      <c r="D360" s="663" t="s">
        <v>1257</v>
      </c>
      <c r="E360" s="663"/>
      <c r="F360" s="663"/>
      <c r="G360" s="662">
        <v>13.8</v>
      </c>
      <c r="H360" s="662">
        <v>0</v>
      </c>
      <c r="I360" s="662">
        <f t="shared" si="15"/>
        <v>13.8</v>
      </c>
    </row>
    <row r="361" spans="3:9" ht="15.75">
      <c r="C361" s="664" t="s">
        <v>1533</v>
      </c>
      <c r="D361" s="663" t="s">
        <v>1257</v>
      </c>
      <c r="E361" s="663"/>
      <c r="F361" s="663"/>
      <c r="G361" s="662">
        <v>18</v>
      </c>
      <c r="H361" s="662">
        <v>0</v>
      </c>
      <c r="I361" s="662">
        <f t="shared" si="15"/>
        <v>18</v>
      </c>
    </row>
    <row r="362" spans="3:9" ht="15.75">
      <c r="C362" s="664" t="s">
        <v>1534</v>
      </c>
      <c r="D362" s="663" t="s">
        <v>1257</v>
      </c>
      <c r="E362" s="663"/>
      <c r="F362" s="663"/>
      <c r="G362" s="662">
        <v>4.0999999999999996</v>
      </c>
      <c r="H362" s="662">
        <v>0</v>
      </c>
      <c r="I362" s="662">
        <f t="shared" si="15"/>
        <v>4.0999999999999996</v>
      </c>
    </row>
    <row r="363" spans="3:9" ht="15.75">
      <c r="C363" s="664" t="s">
        <v>1535</v>
      </c>
      <c r="D363" s="663" t="s">
        <v>1257</v>
      </c>
      <c r="E363" s="663"/>
      <c r="F363" s="663"/>
      <c r="G363" s="662">
        <v>3.6</v>
      </c>
      <c r="H363" s="662">
        <v>0</v>
      </c>
      <c r="I363" s="662">
        <f t="shared" si="15"/>
        <v>3.6</v>
      </c>
    </row>
    <row r="364" spans="3:9" ht="15.75">
      <c r="C364" s="664" t="s">
        <v>1536</v>
      </c>
      <c r="D364" s="663" t="s">
        <v>1257</v>
      </c>
      <c r="E364" s="663"/>
      <c r="F364" s="663"/>
      <c r="G364" s="662">
        <v>0.51</v>
      </c>
      <c r="H364" s="662">
        <v>0</v>
      </c>
      <c r="I364" s="662">
        <f t="shared" si="15"/>
        <v>0.51</v>
      </c>
    </row>
    <row r="365" spans="3:9" ht="15.75">
      <c r="C365" s="664" t="s">
        <v>1537</v>
      </c>
      <c r="D365" s="663" t="s">
        <v>1257</v>
      </c>
      <c r="E365" s="663"/>
      <c r="F365" s="663"/>
      <c r="G365" s="662">
        <v>0.35</v>
      </c>
      <c r="H365" s="662">
        <v>0</v>
      </c>
      <c r="I365" s="662">
        <f t="shared" si="15"/>
        <v>0.35</v>
      </c>
    </row>
    <row r="366" spans="3:9" ht="15.75">
      <c r="C366" s="664" t="s">
        <v>1538</v>
      </c>
      <c r="D366" s="663" t="s">
        <v>1257</v>
      </c>
      <c r="E366" s="663"/>
      <c r="F366" s="663"/>
      <c r="G366" s="662">
        <v>1.7</v>
      </c>
      <c r="H366" s="662">
        <v>0</v>
      </c>
      <c r="I366" s="662">
        <f t="shared" si="15"/>
        <v>1.7</v>
      </c>
    </row>
    <row r="367" spans="3:9" ht="15.75">
      <c r="C367" s="664" t="s">
        <v>1539</v>
      </c>
      <c r="D367" s="663" t="s">
        <v>1257</v>
      </c>
      <c r="E367" s="663"/>
      <c r="F367" s="663"/>
      <c r="G367" s="662">
        <v>1.35</v>
      </c>
      <c r="H367" s="662">
        <v>0</v>
      </c>
      <c r="I367" s="662">
        <f t="shared" si="15"/>
        <v>1.35</v>
      </c>
    </row>
    <row r="368" spans="3:9" ht="15.75">
      <c r="C368" s="670"/>
      <c r="D368" s="671"/>
      <c r="E368" s="671"/>
      <c r="F368" s="671"/>
      <c r="G368" s="671"/>
      <c r="H368" s="671"/>
      <c r="I368" s="672"/>
    </row>
    <row r="369" spans="3:9">
      <c r="C369" s="1189"/>
      <c r="D369" s="1189"/>
      <c r="E369" s="1189"/>
      <c r="F369" s="1189"/>
      <c r="G369" s="1189"/>
      <c r="H369" s="1189"/>
      <c r="I369" s="1189"/>
    </row>
    <row r="370" spans="3:9" ht="15.75">
      <c r="C370" s="664" t="s">
        <v>1540</v>
      </c>
      <c r="D370" s="663" t="s">
        <v>1257</v>
      </c>
      <c r="E370" s="663"/>
      <c r="F370" s="663"/>
      <c r="G370" s="662">
        <v>0.09</v>
      </c>
      <c r="H370" s="662">
        <v>0</v>
      </c>
      <c r="I370" s="662">
        <f t="shared" ref="I370:I406" si="16">G370+H370</f>
        <v>0.09</v>
      </c>
    </row>
    <row r="371" spans="3:9" ht="15.75">
      <c r="C371" s="664" t="s">
        <v>1541</v>
      </c>
      <c r="D371" s="663" t="s">
        <v>1257</v>
      </c>
      <c r="E371" s="663"/>
      <c r="F371" s="663"/>
      <c r="G371" s="662">
        <v>0.08</v>
      </c>
      <c r="H371" s="662">
        <v>0</v>
      </c>
      <c r="I371" s="662">
        <f t="shared" si="16"/>
        <v>0.08</v>
      </c>
    </row>
    <row r="372" spans="3:9" ht="15.75">
      <c r="C372" s="664" t="s">
        <v>1542</v>
      </c>
      <c r="D372" s="663" t="s">
        <v>1257</v>
      </c>
      <c r="E372" s="663"/>
      <c r="F372" s="663"/>
      <c r="G372" s="662">
        <v>0.08</v>
      </c>
      <c r="H372" s="662">
        <v>0</v>
      </c>
      <c r="I372" s="662">
        <f t="shared" si="16"/>
        <v>0.08</v>
      </c>
    </row>
    <row r="373" spans="3:9" ht="15.75">
      <c r="C373" s="664" t="s">
        <v>1543</v>
      </c>
      <c r="D373" s="663" t="s">
        <v>1257</v>
      </c>
      <c r="E373" s="663"/>
      <c r="F373" s="663"/>
      <c r="G373" s="662">
        <v>2.8</v>
      </c>
      <c r="H373" s="662">
        <v>0</v>
      </c>
      <c r="I373" s="662">
        <f t="shared" si="16"/>
        <v>2.8</v>
      </c>
    </row>
    <row r="374" spans="3:9" ht="15.75">
      <c r="C374" s="664" t="s">
        <v>1544</v>
      </c>
      <c r="D374" s="663" t="s">
        <v>1257</v>
      </c>
      <c r="E374" s="663"/>
      <c r="F374" s="663"/>
      <c r="G374" s="662">
        <v>12.89</v>
      </c>
      <c r="H374" s="662">
        <v>0</v>
      </c>
      <c r="I374" s="662">
        <f t="shared" si="16"/>
        <v>12.89</v>
      </c>
    </row>
    <row r="375" spans="3:9" ht="15.75">
      <c r="C375" s="664" t="s">
        <v>1545</v>
      </c>
      <c r="D375" s="663" t="s">
        <v>1257</v>
      </c>
      <c r="E375" s="663"/>
      <c r="F375" s="663"/>
      <c r="G375" s="662">
        <v>1.21</v>
      </c>
      <c r="H375" s="662">
        <v>0</v>
      </c>
      <c r="I375" s="662">
        <f t="shared" si="16"/>
        <v>1.21</v>
      </c>
    </row>
    <row r="376" spans="3:9" ht="15.75">
      <c r="C376" s="664" t="s">
        <v>1546</v>
      </c>
      <c r="D376" s="663" t="s">
        <v>1257</v>
      </c>
      <c r="E376" s="663"/>
      <c r="F376" s="663"/>
      <c r="G376" s="662">
        <v>1</v>
      </c>
      <c r="H376" s="662">
        <v>0</v>
      </c>
      <c r="I376" s="662">
        <f t="shared" si="16"/>
        <v>1</v>
      </c>
    </row>
    <row r="377" spans="3:9" ht="15.75">
      <c r="C377" s="664" t="s">
        <v>1547</v>
      </c>
      <c r="D377" s="663" t="s">
        <v>1257</v>
      </c>
      <c r="E377" s="663"/>
      <c r="F377" s="663"/>
      <c r="G377" s="678">
        <v>8.57</v>
      </c>
      <c r="H377" s="662">
        <v>0</v>
      </c>
      <c r="I377" s="678">
        <f t="shared" si="16"/>
        <v>8.57</v>
      </c>
    </row>
    <row r="378" spans="3:9" ht="15.75">
      <c r="C378" s="664" t="s">
        <v>1548</v>
      </c>
      <c r="D378" s="663" t="s">
        <v>1257</v>
      </c>
      <c r="E378" s="663"/>
      <c r="F378" s="663"/>
      <c r="G378" s="662">
        <v>7.45</v>
      </c>
      <c r="H378" s="662">
        <v>0</v>
      </c>
      <c r="I378" s="662">
        <f t="shared" si="16"/>
        <v>7.45</v>
      </c>
    </row>
    <row r="379" spans="3:9" ht="15.75">
      <c r="C379" s="664" t="s">
        <v>1549</v>
      </c>
      <c r="D379" s="663" t="s">
        <v>1257</v>
      </c>
      <c r="E379" s="663"/>
      <c r="F379" s="663"/>
      <c r="G379" s="662">
        <v>2.5</v>
      </c>
      <c r="H379" s="662">
        <v>0</v>
      </c>
      <c r="I379" s="662">
        <f t="shared" si="16"/>
        <v>2.5</v>
      </c>
    </row>
    <row r="380" spans="3:9" ht="15.75">
      <c r="C380" s="660" t="s">
        <v>1550</v>
      </c>
      <c r="D380" s="663" t="s">
        <v>1257</v>
      </c>
      <c r="E380" s="663"/>
      <c r="F380" s="663"/>
      <c r="G380" s="678">
        <v>5.47</v>
      </c>
      <c r="H380" s="662">
        <v>0</v>
      </c>
      <c r="I380" s="678">
        <f t="shared" si="16"/>
        <v>5.47</v>
      </c>
    </row>
    <row r="381" spans="3:9" ht="15.75">
      <c r="C381" s="664" t="s">
        <v>1551</v>
      </c>
      <c r="D381" s="663" t="s">
        <v>1257</v>
      </c>
      <c r="E381" s="663"/>
      <c r="F381" s="663"/>
      <c r="G381" s="678">
        <v>12.49</v>
      </c>
      <c r="H381" s="662">
        <v>0</v>
      </c>
      <c r="I381" s="678">
        <f t="shared" si="16"/>
        <v>12.49</v>
      </c>
    </row>
    <row r="382" spans="3:9" ht="15.75">
      <c r="C382" s="664" t="s">
        <v>1552</v>
      </c>
      <c r="D382" s="663" t="s">
        <v>1257</v>
      </c>
      <c r="E382" s="663"/>
      <c r="F382" s="663"/>
      <c r="G382" s="662">
        <v>20</v>
      </c>
      <c r="H382" s="662">
        <v>0</v>
      </c>
      <c r="I382" s="662">
        <f t="shared" si="16"/>
        <v>20</v>
      </c>
    </row>
    <row r="383" spans="3:9" ht="15.75">
      <c r="C383" s="664" t="s">
        <v>1553</v>
      </c>
      <c r="D383" s="663" t="s">
        <v>1257</v>
      </c>
      <c r="E383" s="663"/>
      <c r="F383" s="663"/>
      <c r="G383" s="662">
        <v>7.1</v>
      </c>
      <c r="H383" s="662">
        <v>0</v>
      </c>
      <c r="I383" s="662">
        <f t="shared" si="16"/>
        <v>7.1</v>
      </c>
    </row>
    <row r="384" spans="3:9" ht="15.75">
      <c r="C384" s="664" t="s">
        <v>1554</v>
      </c>
      <c r="D384" s="663" t="s">
        <v>1281</v>
      </c>
      <c r="E384" s="663"/>
      <c r="F384" s="663"/>
      <c r="G384" s="662">
        <v>35.5</v>
      </c>
      <c r="H384" s="662">
        <v>0</v>
      </c>
      <c r="I384" s="662">
        <f t="shared" si="16"/>
        <v>35.5</v>
      </c>
    </row>
    <row r="385" spans="3:9" ht="15.75">
      <c r="C385" s="664" t="s">
        <v>1555</v>
      </c>
      <c r="D385" s="663" t="s">
        <v>1257</v>
      </c>
      <c r="E385" s="663"/>
      <c r="F385" s="663"/>
      <c r="G385" s="662">
        <v>7.18</v>
      </c>
      <c r="H385" s="662">
        <v>0</v>
      </c>
      <c r="I385" s="662">
        <f t="shared" si="16"/>
        <v>7.18</v>
      </c>
    </row>
    <row r="386" spans="3:9" ht="15.75">
      <c r="C386" s="664" t="s">
        <v>1556</v>
      </c>
      <c r="D386" s="663" t="s">
        <v>1257</v>
      </c>
      <c r="E386" s="663"/>
      <c r="F386" s="663"/>
      <c r="G386" s="662">
        <v>3.6</v>
      </c>
      <c r="H386" s="662">
        <v>0</v>
      </c>
      <c r="I386" s="662">
        <f t="shared" si="16"/>
        <v>3.6</v>
      </c>
    </row>
    <row r="387" spans="3:9" ht="15.75">
      <c r="C387" s="664" t="s">
        <v>1557</v>
      </c>
      <c r="D387" s="663" t="s">
        <v>1257</v>
      </c>
      <c r="E387" s="663"/>
      <c r="F387" s="663"/>
      <c r="G387" s="662">
        <v>4.2</v>
      </c>
      <c r="H387" s="662">
        <v>0</v>
      </c>
      <c r="I387" s="662">
        <f t="shared" si="16"/>
        <v>4.2</v>
      </c>
    </row>
    <row r="388" spans="3:9" ht="15.75">
      <c r="C388" s="664" t="s">
        <v>1558</v>
      </c>
      <c r="D388" s="663" t="s">
        <v>1257</v>
      </c>
      <c r="E388" s="663"/>
      <c r="F388" s="663"/>
      <c r="G388" s="674"/>
      <c r="H388" s="662">
        <v>0</v>
      </c>
      <c r="I388" s="662">
        <v>235.8</v>
      </c>
    </row>
    <row r="389" spans="3:9" ht="15.75">
      <c r="C389" s="664" t="s">
        <v>1559</v>
      </c>
      <c r="D389" s="663" t="s">
        <v>1257</v>
      </c>
      <c r="E389" s="663"/>
      <c r="F389" s="663"/>
      <c r="G389" s="674"/>
      <c r="H389" s="662">
        <v>0</v>
      </c>
      <c r="I389" s="662">
        <v>559.01499999999999</v>
      </c>
    </row>
    <row r="390" spans="3:9" ht="15.75">
      <c r="C390" s="664" t="s">
        <v>1560</v>
      </c>
      <c r="D390" s="663" t="s">
        <v>1257</v>
      </c>
      <c r="E390" s="663"/>
      <c r="F390" s="663"/>
      <c r="G390" s="674"/>
      <c r="H390" s="662">
        <v>0</v>
      </c>
      <c r="I390" s="662">
        <v>189.75</v>
      </c>
    </row>
    <row r="391" spans="3:9" ht="15.75">
      <c r="C391" s="664" t="s">
        <v>1561</v>
      </c>
      <c r="D391" s="663" t="s">
        <v>1257</v>
      </c>
      <c r="E391" s="663"/>
      <c r="F391" s="663"/>
      <c r="G391" s="674"/>
      <c r="H391" s="662">
        <v>0</v>
      </c>
      <c r="I391" s="662">
        <v>131.62</v>
      </c>
    </row>
    <row r="392" spans="3:9" ht="15.75">
      <c r="C392" s="664" t="s">
        <v>1562</v>
      </c>
      <c r="D392" s="663" t="s">
        <v>1257</v>
      </c>
      <c r="E392" s="663"/>
      <c r="F392" s="663"/>
      <c r="G392" s="662">
        <v>5.2</v>
      </c>
      <c r="H392" s="662">
        <v>0</v>
      </c>
      <c r="I392" s="662">
        <f t="shared" si="16"/>
        <v>5.2</v>
      </c>
    </row>
    <row r="393" spans="3:9" ht="15.75">
      <c r="C393" s="664" t="s">
        <v>1563</v>
      </c>
      <c r="D393" s="663" t="s">
        <v>1257</v>
      </c>
      <c r="E393" s="663"/>
      <c r="F393" s="663"/>
      <c r="G393" s="662">
        <v>5.25</v>
      </c>
      <c r="H393" s="662">
        <v>0</v>
      </c>
      <c r="I393" s="662">
        <f t="shared" si="16"/>
        <v>5.25</v>
      </c>
    </row>
    <row r="394" spans="3:9" ht="15.75">
      <c r="C394" s="664" t="s">
        <v>1564</v>
      </c>
      <c r="D394" s="663" t="s">
        <v>1281</v>
      </c>
      <c r="E394" s="663"/>
      <c r="F394" s="663"/>
      <c r="G394" s="662">
        <v>16.39</v>
      </c>
      <c r="H394" s="662">
        <v>0</v>
      </c>
      <c r="I394" s="662">
        <f t="shared" si="16"/>
        <v>16.39</v>
      </c>
    </row>
    <row r="395" spans="3:9" ht="15.75">
      <c r="C395" s="664" t="s">
        <v>1565</v>
      </c>
      <c r="D395" s="663" t="s">
        <v>1257</v>
      </c>
      <c r="E395" s="663"/>
      <c r="F395" s="663"/>
      <c r="G395" s="662">
        <v>1.46</v>
      </c>
      <c r="H395" s="662">
        <v>0</v>
      </c>
      <c r="I395" s="662">
        <f t="shared" si="16"/>
        <v>1.46</v>
      </c>
    </row>
    <row r="396" spans="3:9" ht="15.75">
      <c r="C396" s="664" t="s">
        <v>1566</v>
      </c>
      <c r="D396" s="663" t="s">
        <v>1290</v>
      </c>
      <c r="E396" s="663"/>
      <c r="F396" s="663"/>
      <c r="G396" s="662">
        <v>4.18</v>
      </c>
      <c r="H396" s="662">
        <v>0</v>
      </c>
      <c r="I396" s="662">
        <f t="shared" si="16"/>
        <v>4.18</v>
      </c>
    </row>
    <row r="397" spans="3:9" ht="15.75">
      <c r="C397" s="664" t="str">
        <f>+C396</f>
        <v>SOLDADURA  6011 -1/8"</v>
      </c>
      <c r="D397" s="663" t="s">
        <v>1567</v>
      </c>
      <c r="E397" s="663"/>
      <c r="F397" s="663"/>
      <c r="G397" s="662">
        <v>2.2000000000000002</v>
      </c>
      <c r="H397" s="662">
        <v>0</v>
      </c>
      <c r="I397" s="662">
        <f t="shared" si="16"/>
        <v>2.2000000000000002</v>
      </c>
    </row>
    <row r="398" spans="3:9" ht="15.75">
      <c r="C398" s="664" t="s">
        <v>1568</v>
      </c>
      <c r="D398" s="663" t="s">
        <v>1257</v>
      </c>
      <c r="E398" s="663"/>
      <c r="F398" s="663"/>
      <c r="G398" s="662">
        <v>5.2</v>
      </c>
      <c r="H398" s="662">
        <v>0</v>
      </c>
      <c r="I398" s="662">
        <f t="shared" si="16"/>
        <v>5.2</v>
      </c>
    </row>
    <row r="399" spans="3:9" ht="15.75">
      <c r="C399" s="664" t="s">
        <v>1569</v>
      </c>
      <c r="D399" s="663" t="s">
        <v>1257</v>
      </c>
      <c r="E399" s="663"/>
      <c r="F399" s="663"/>
      <c r="G399" s="662">
        <v>3.26</v>
      </c>
      <c r="H399" s="662">
        <v>0</v>
      </c>
      <c r="I399" s="662">
        <f t="shared" si="16"/>
        <v>3.26</v>
      </c>
    </row>
    <row r="400" spans="3:9" ht="15.75">
      <c r="C400" s="664" t="s">
        <v>1570</v>
      </c>
      <c r="D400" s="663" t="s">
        <v>1257</v>
      </c>
      <c r="E400" s="663"/>
      <c r="F400" s="663"/>
      <c r="G400" s="662">
        <v>14.2</v>
      </c>
      <c r="H400" s="662">
        <v>0</v>
      </c>
      <c r="I400" s="662">
        <f t="shared" si="16"/>
        <v>14.2</v>
      </c>
    </row>
    <row r="401" spans="3:9" ht="15.75">
      <c r="C401" s="664" t="s">
        <v>1571</v>
      </c>
      <c r="D401" s="663" t="s">
        <v>1257</v>
      </c>
      <c r="E401" s="663"/>
      <c r="F401" s="663"/>
      <c r="G401" s="662">
        <v>21.3</v>
      </c>
      <c r="H401" s="662">
        <v>0</v>
      </c>
      <c r="I401" s="662">
        <f t="shared" si="16"/>
        <v>21.3</v>
      </c>
    </row>
    <row r="402" spans="3:9" ht="15.75">
      <c r="C402" s="664" t="s">
        <v>1571</v>
      </c>
      <c r="D402" s="663" t="s">
        <v>1290</v>
      </c>
      <c r="E402" s="663"/>
      <c r="F402" s="663"/>
      <c r="G402" s="662">
        <v>0.75</v>
      </c>
      <c r="H402" s="662">
        <v>0</v>
      </c>
      <c r="I402" s="662">
        <f t="shared" si="16"/>
        <v>0.75</v>
      </c>
    </row>
    <row r="403" spans="3:9" ht="15.75">
      <c r="C403" s="664" t="s">
        <v>1572</v>
      </c>
      <c r="D403" s="675" t="s">
        <v>1257</v>
      </c>
      <c r="E403" s="676"/>
      <c r="F403" s="676"/>
      <c r="G403" s="662">
        <v>4</v>
      </c>
      <c r="H403" s="662">
        <v>0</v>
      </c>
      <c r="I403" s="662">
        <f t="shared" si="16"/>
        <v>4</v>
      </c>
    </row>
    <row r="404" spans="3:9" ht="15.75">
      <c r="C404" s="664" t="s">
        <v>1573</v>
      </c>
      <c r="D404" s="675" t="s">
        <v>1257</v>
      </c>
      <c r="E404" s="676"/>
      <c r="F404" s="676"/>
      <c r="G404" s="662">
        <v>1.99</v>
      </c>
      <c r="H404" s="662">
        <v>0</v>
      </c>
      <c r="I404" s="662">
        <f t="shared" si="16"/>
        <v>1.99</v>
      </c>
    </row>
    <row r="405" spans="3:9" ht="15.75">
      <c r="C405" s="664" t="s">
        <v>1574</v>
      </c>
      <c r="D405" s="675" t="s">
        <v>1257</v>
      </c>
      <c r="E405" s="676"/>
      <c r="F405" s="676"/>
      <c r="G405" s="662">
        <v>0.08</v>
      </c>
      <c r="H405" s="662">
        <v>0</v>
      </c>
      <c r="I405" s="662">
        <f t="shared" si="16"/>
        <v>0.08</v>
      </c>
    </row>
    <row r="406" spans="3:9" ht="15.75">
      <c r="C406" s="677" t="s">
        <v>1575</v>
      </c>
      <c r="D406" s="675" t="s">
        <v>1576</v>
      </c>
      <c r="E406" s="676"/>
      <c r="F406" s="676"/>
      <c r="G406" s="662">
        <v>1.3</v>
      </c>
      <c r="H406" s="662">
        <v>0</v>
      </c>
      <c r="I406" s="662">
        <f t="shared" si="16"/>
        <v>1.3</v>
      </c>
    </row>
    <row r="407" spans="3:9">
      <c r="C407" s="1189"/>
      <c r="D407" s="1189"/>
      <c r="E407" s="1189"/>
      <c r="F407" s="1189"/>
      <c r="G407" s="1189"/>
      <c r="H407" s="1189"/>
      <c r="I407" s="1189"/>
    </row>
  </sheetData>
  <mergeCells count="9">
    <mergeCell ref="AE2:AI2"/>
    <mergeCell ref="C280:I280"/>
    <mergeCell ref="C325:I325"/>
    <mergeCell ref="C369:I369"/>
    <mergeCell ref="C407:I407"/>
    <mergeCell ref="C2:G2"/>
    <mergeCell ref="J2:N2"/>
    <mergeCell ref="Q2:U2"/>
    <mergeCell ref="X2:AB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92D050"/>
  </sheetPr>
  <dimension ref="A1:I2165"/>
  <sheetViews>
    <sheetView view="pageBreakPreview" topLeftCell="A1998" zoomScale="115" zoomScaleNormal="120" zoomScaleSheetLayoutView="115" zoomScalePageLayoutView="120" workbookViewId="0">
      <selection activeCell="H2071" sqref="H2071"/>
    </sheetView>
  </sheetViews>
  <sheetFormatPr baseColWidth="10" defaultColWidth="9.85546875" defaultRowHeight="12.75"/>
  <cols>
    <col min="1" max="1" width="6.140625" style="451" customWidth="1"/>
    <col min="2" max="2" width="9.140625" style="452" customWidth="1"/>
    <col min="3" max="3" width="31.85546875" style="454" customWidth="1"/>
    <col min="4" max="4" width="13" style="454" customWidth="1"/>
    <col min="5" max="5" width="24" style="589" customWidth="1"/>
    <col min="6" max="6" width="13.85546875" style="589" customWidth="1"/>
    <col min="7" max="8" width="14.140625" style="589" customWidth="1"/>
    <col min="9" max="16384" width="9.85546875" style="454"/>
  </cols>
  <sheetData>
    <row r="1" spans="1:8" ht="80.099999999999994" customHeight="1">
      <c r="C1" s="453"/>
      <c r="D1" s="453"/>
      <c r="E1" s="453"/>
      <c r="F1" s="453"/>
      <c r="G1" s="453"/>
      <c r="H1" s="453"/>
    </row>
    <row r="2" spans="1:8" ht="15.75">
      <c r="C2" s="455"/>
      <c r="D2" s="455"/>
      <c r="E2" s="455"/>
      <c r="F2" s="456"/>
      <c r="G2" s="457"/>
      <c r="H2" s="457"/>
    </row>
    <row r="3" spans="1:8" ht="21" customHeight="1">
      <c r="C3" s="1208" t="s">
        <v>1579</v>
      </c>
      <c r="D3" s="1208"/>
      <c r="E3" s="1208"/>
      <c r="F3" s="1208"/>
      <c r="G3" s="1208"/>
      <c r="H3" s="1208"/>
    </row>
    <row r="4" spans="1:8" ht="15.75">
      <c r="C4" s="458" t="s">
        <v>1255</v>
      </c>
      <c r="D4" s="459" t="str">
        <f>+'PRESUPUESTO UNIV UARTES'!B35</f>
        <v>1.27</v>
      </c>
      <c r="E4" s="460"/>
      <c r="F4" s="460"/>
      <c r="G4" s="461" t="s">
        <v>1256</v>
      </c>
      <c r="H4" s="462" t="str">
        <f>+'PRESUPUESTO UNIV UARTES'!G35</f>
        <v>Glb</v>
      </c>
    </row>
    <row r="5" spans="1:8" ht="15.75">
      <c r="C5" s="463" t="s">
        <v>1258</v>
      </c>
      <c r="D5" s="1210" t="str">
        <f>+'PRESUPUESTO UNIV UARTES'!C35</f>
        <v>Retiro de las divisiones existentes incluye traslado</v>
      </c>
      <c r="E5" s="1210"/>
      <c r="F5" s="1210"/>
      <c r="G5" s="1210"/>
      <c r="H5" s="464"/>
    </row>
    <row r="6" spans="1:8" ht="15.75">
      <c r="C6" s="465"/>
      <c r="D6" s="465"/>
      <c r="E6" s="465"/>
      <c r="F6" s="465"/>
      <c r="G6" s="465"/>
      <c r="H6" s="465"/>
    </row>
    <row r="7" spans="1:8" s="471" customFormat="1" ht="15">
      <c r="A7" s="466"/>
      <c r="B7" s="467"/>
      <c r="C7" s="468" t="s">
        <v>1259</v>
      </c>
      <c r="D7" s="469"/>
      <c r="E7" s="469"/>
      <c r="F7" s="469"/>
      <c r="G7" s="469"/>
      <c r="H7" s="470"/>
    </row>
    <row r="8" spans="1:8" s="475" customFormat="1" ht="15">
      <c r="A8" s="472"/>
      <c r="B8" s="473"/>
      <c r="C8" s="474" t="s">
        <v>8</v>
      </c>
      <c r="D8" s="474" t="s">
        <v>10</v>
      </c>
      <c r="E8" s="474" t="s">
        <v>1261</v>
      </c>
      <c r="F8" s="507" t="s">
        <v>1262</v>
      </c>
      <c r="G8" s="507" t="s">
        <v>1263</v>
      </c>
      <c r="H8" s="570" t="s">
        <v>1264</v>
      </c>
    </row>
    <row r="9" spans="1:8" s="475" customFormat="1" ht="15">
      <c r="A9" s="472"/>
      <c r="B9" s="473"/>
      <c r="C9" s="476" t="s">
        <v>1282</v>
      </c>
      <c r="D9" s="512"/>
      <c r="E9" s="478"/>
      <c r="F9" s="479"/>
      <c r="G9" s="525"/>
      <c r="H9" s="479">
        <f>5%*H25</f>
        <v>3.4918597499999997</v>
      </c>
    </row>
    <row r="10" spans="1:8" s="475" customFormat="1" ht="15">
      <c r="A10" s="472"/>
      <c r="B10" s="473"/>
      <c r="C10" s="476"/>
      <c r="D10" s="512"/>
      <c r="E10" s="476"/>
      <c r="F10" s="510"/>
      <c r="G10" s="511"/>
      <c r="H10" s="510"/>
    </row>
    <row r="11" spans="1:8" s="475" customFormat="1" ht="15">
      <c r="A11" s="472"/>
      <c r="B11" s="473"/>
      <c r="C11" s="476"/>
      <c r="D11" s="512"/>
      <c r="E11" s="476"/>
      <c r="F11" s="510"/>
      <c r="G11" s="511"/>
      <c r="H11" s="510"/>
    </row>
    <row r="12" spans="1:8" s="475" customFormat="1" ht="15">
      <c r="A12" s="472"/>
      <c r="B12" s="473"/>
      <c r="C12" s="476"/>
      <c r="D12" s="512"/>
      <c r="E12" s="476"/>
      <c r="F12" s="510"/>
      <c r="G12" s="530"/>
      <c r="H12" s="510"/>
    </row>
    <row r="13" spans="1:8" ht="15">
      <c r="A13" s="488"/>
      <c r="B13" s="489"/>
      <c r="C13" s="476"/>
      <c r="D13" s="512"/>
      <c r="E13" s="476"/>
      <c r="F13" s="510"/>
      <c r="G13" s="530"/>
      <c r="H13" s="510"/>
    </row>
    <row r="14" spans="1:8" ht="15">
      <c r="A14" s="495"/>
      <c r="C14" s="476"/>
      <c r="D14" s="490"/>
      <c r="E14" s="476"/>
      <c r="F14" s="510"/>
      <c r="G14" s="530"/>
      <c r="H14" s="494"/>
    </row>
    <row r="15" spans="1:8" s="471" customFormat="1" ht="15">
      <c r="A15" s="495"/>
      <c r="B15" s="467"/>
      <c r="C15" s="515" t="s">
        <v>1279</v>
      </c>
      <c r="D15" s="514"/>
      <c r="E15" s="515"/>
      <c r="F15" s="563"/>
      <c r="G15" s="571"/>
      <c r="H15" s="564">
        <f>SUM(H9:H14)</f>
        <v>3.4918597499999997</v>
      </c>
    </row>
    <row r="16" spans="1:8" s="475" customFormat="1" ht="15">
      <c r="A16" s="505"/>
      <c r="B16" s="473"/>
      <c r="C16" s="502" t="s">
        <v>1267</v>
      </c>
      <c r="D16" s="503"/>
      <c r="E16" s="503"/>
      <c r="F16" s="503"/>
      <c r="G16" s="572"/>
      <c r="H16" s="470"/>
    </row>
    <row r="17" spans="1:8" ht="15">
      <c r="A17" s="488"/>
      <c r="B17" s="508"/>
      <c r="C17" s="507" t="s">
        <v>8</v>
      </c>
      <c r="D17" s="573" t="s">
        <v>10</v>
      </c>
      <c r="E17" s="507" t="s">
        <v>1268</v>
      </c>
      <c r="F17" s="507" t="s">
        <v>1262</v>
      </c>
      <c r="G17" s="574" t="s">
        <v>1263</v>
      </c>
      <c r="H17" s="507" t="s">
        <v>1264</v>
      </c>
    </row>
    <row r="18" spans="1:8" ht="15">
      <c r="A18" s="488"/>
      <c r="B18" s="508"/>
      <c r="C18" s="725" t="s">
        <v>1280</v>
      </c>
      <c r="D18" s="546">
        <v>2</v>
      </c>
      <c r="E18" s="726">
        <f>+'MANO DE OBRA'!F17</f>
        <v>3.83</v>
      </c>
      <c r="F18" s="479">
        <f>D18*E18</f>
        <v>7.66</v>
      </c>
      <c r="G18" s="565">
        <v>8.6549999999999994</v>
      </c>
      <c r="H18" s="479">
        <f>F18*G18</f>
        <v>66.297299999999993</v>
      </c>
    </row>
    <row r="19" spans="1:8" ht="15">
      <c r="A19" s="488"/>
      <c r="B19" s="508"/>
      <c r="C19" s="509" t="s">
        <v>1401</v>
      </c>
      <c r="D19" s="576">
        <v>0.1</v>
      </c>
      <c r="E19" s="584">
        <f>+'MANO DE OBRA'!F69</f>
        <v>4.09</v>
      </c>
      <c r="F19" s="492">
        <f>D19*E19</f>
        <v>0.40900000000000003</v>
      </c>
      <c r="G19" s="511">
        <f>G18</f>
        <v>8.6549999999999994</v>
      </c>
      <c r="H19" s="532">
        <f>F19*G19</f>
        <v>3.539895</v>
      </c>
    </row>
    <row r="20" spans="1:8" ht="15">
      <c r="A20" s="488"/>
      <c r="B20" s="508"/>
      <c r="C20" s="509"/>
      <c r="D20" s="576"/>
      <c r="E20" s="584"/>
      <c r="F20" s="492"/>
      <c r="G20" s="511"/>
      <c r="H20" s="532"/>
    </row>
    <row r="21" spans="1:8" ht="15">
      <c r="A21" s="488"/>
      <c r="B21" s="508"/>
      <c r="C21" s="509"/>
      <c r="D21" s="576"/>
      <c r="E21" s="584"/>
      <c r="F21" s="492"/>
      <c r="G21" s="511"/>
      <c r="H21" s="532"/>
    </row>
    <row r="22" spans="1:8" ht="15">
      <c r="A22" s="488"/>
      <c r="B22" s="508"/>
      <c r="C22" s="509"/>
      <c r="D22" s="512"/>
      <c r="E22" s="476"/>
      <c r="F22" s="510"/>
      <c r="G22" s="512"/>
      <c r="H22" s="532"/>
    </row>
    <row r="23" spans="1:8" ht="15">
      <c r="A23" s="495"/>
      <c r="B23" s="513"/>
      <c r="C23" s="509"/>
      <c r="D23" s="512"/>
      <c r="E23" s="476"/>
      <c r="F23" s="510"/>
      <c r="G23" s="512"/>
      <c r="H23" s="510"/>
    </row>
    <row r="24" spans="1:8" s="471" customFormat="1" ht="15">
      <c r="A24" s="495"/>
      <c r="B24" s="516"/>
      <c r="C24" s="509"/>
      <c r="D24" s="512"/>
      <c r="E24" s="476"/>
      <c r="F24" s="510"/>
      <c r="G24" s="512"/>
      <c r="H24" s="494"/>
    </row>
    <row r="25" spans="1:8" s="521" customFormat="1" ht="15">
      <c r="A25" s="495"/>
      <c r="B25" s="517"/>
      <c r="C25" s="497" t="s">
        <v>1269</v>
      </c>
      <c r="D25" s="497"/>
      <c r="E25" s="496"/>
      <c r="F25" s="497"/>
      <c r="G25" s="539"/>
      <c r="H25" s="564">
        <f>SUM(H18:H24)</f>
        <v>69.837194999999994</v>
      </c>
    </row>
    <row r="26" spans="1:8" ht="15">
      <c r="A26" s="488"/>
      <c r="B26" s="508"/>
      <c r="C26" s="502" t="s">
        <v>547</v>
      </c>
      <c r="D26" s="469"/>
      <c r="E26" s="503"/>
      <c r="F26" s="503"/>
      <c r="G26" s="469"/>
      <c r="H26" s="470"/>
    </row>
    <row r="27" spans="1:8" ht="15">
      <c r="A27" s="488"/>
      <c r="B27" s="508"/>
      <c r="C27" s="579" t="s">
        <v>8</v>
      </c>
      <c r="D27" s="568"/>
      <c r="E27" s="568" t="s">
        <v>9</v>
      </c>
      <c r="F27" s="580" t="s">
        <v>10</v>
      </c>
      <c r="G27" s="580" t="s">
        <v>1270</v>
      </c>
      <c r="H27" s="568" t="s">
        <v>1264</v>
      </c>
    </row>
    <row r="28" spans="1:8" ht="15">
      <c r="A28" s="488"/>
      <c r="B28" s="508"/>
      <c r="C28" s="528"/>
      <c r="D28" s="491"/>
      <c r="E28" s="529"/>
      <c r="F28" s="512"/>
      <c r="G28" s="531"/>
      <c r="H28" s="510"/>
    </row>
    <row r="29" spans="1:8" ht="15">
      <c r="A29" s="488"/>
      <c r="B29" s="508"/>
      <c r="C29" s="528"/>
      <c r="D29" s="491"/>
      <c r="E29" s="529"/>
      <c r="F29" s="512"/>
      <c r="G29" s="491"/>
      <c r="H29" s="510"/>
    </row>
    <row r="30" spans="1:8" ht="15">
      <c r="A30" s="488"/>
      <c r="B30" s="508"/>
      <c r="C30" s="528"/>
      <c r="D30" s="491"/>
      <c r="E30" s="529"/>
      <c r="F30" s="512"/>
      <c r="G30" s="531"/>
      <c r="H30" s="510"/>
    </row>
    <row r="31" spans="1:8" ht="15">
      <c r="A31" s="488"/>
      <c r="B31" s="508"/>
      <c r="C31" s="528"/>
      <c r="D31" s="491"/>
      <c r="E31" s="529"/>
      <c r="F31" s="512"/>
      <c r="G31" s="531"/>
      <c r="H31" s="532"/>
    </row>
    <row r="32" spans="1:8" ht="15">
      <c r="A32" s="488"/>
      <c r="B32" s="508"/>
      <c r="C32" s="528"/>
      <c r="D32" s="491"/>
      <c r="E32" s="529"/>
      <c r="F32" s="512"/>
      <c r="G32" s="531"/>
      <c r="H32" s="532"/>
    </row>
    <row r="33" spans="1:8" ht="15">
      <c r="A33" s="488"/>
      <c r="B33" s="508"/>
      <c r="C33" s="528" t="str">
        <f>+IF(B33=0," ",VLOOKUP(B33,#REF!,2,FALSE))</f>
        <v xml:space="preserve"> </v>
      </c>
      <c r="D33" s="491"/>
      <c r="E33" s="529" t="str">
        <f>+IF(B33=0," ",VLOOKUP(B33,#REF!,3,FALSE))</f>
        <v xml:space="preserve"> </v>
      </c>
      <c r="F33" s="512"/>
      <c r="G33" s="531" t="str">
        <f>+IF(B33=0," ",VLOOKUP(B33,#REF!,7,FALSE))</f>
        <v xml:space="preserve"> </v>
      </c>
      <c r="H33" s="532"/>
    </row>
    <row r="34" spans="1:8" ht="15">
      <c r="A34" s="488"/>
      <c r="B34" s="508"/>
      <c r="C34" s="528" t="str">
        <f>+IF(B34=0," ",VLOOKUP(B34,#REF!,2,FALSE))</f>
        <v xml:space="preserve"> </v>
      </c>
      <c r="D34" s="491"/>
      <c r="E34" s="529" t="str">
        <f>+IF(B34=0," ",VLOOKUP(B34,#REF!,3,FALSE))</f>
        <v xml:space="preserve"> </v>
      </c>
      <c r="F34" s="512"/>
      <c r="G34" s="531" t="str">
        <f>+IF(B34=0," ",VLOOKUP(B34,#REF!,7,FALSE))</f>
        <v xml:space="preserve"> </v>
      </c>
      <c r="H34" s="532"/>
    </row>
    <row r="35" spans="1:8" ht="15">
      <c r="A35" s="488"/>
      <c r="B35" s="508"/>
      <c r="C35" s="528" t="str">
        <f>+IF(B35=0," ",VLOOKUP(B35,#REF!,2,FALSE))</f>
        <v xml:space="preserve"> </v>
      </c>
      <c r="D35" s="491"/>
      <c r="E35" s="529" t="str">
        <f>+IF(B35=0," ",VLOOKUP(B35,#REF!,3,FALSE))</f>
        <v xml:space="preserve"> </v>
      </c>
      <c r="F35" s="512"/>
      <c r="G35" s="531" t="str">
        <f>+IF(B35=0," ",VLOOKUP(B35,#REF!,7,FALSE))</f>
        <v xml:space="preserve"> </v>
      </c>
      <c r="H35" s="532"/>
    </row>
    <row r="36" spans="1:8" ht="15">
      <c r="A36" s="488"/>
      <c r="B36" s="508"/>
      <c r="C36" s="528" t="str">
        <f>+IF(B36=0," ",VLOOKUP(B36,#REF!,2,FALSE))</f>
        <v xml:space="preserve"> </v>
      </c>
      <c r="D36" s="491"/>
      <c r="E36" s="529" t="str">
        <f>+IF(B36=0," ",VLOOKUP(B36,#REF!,3,FALSE))</f>
        <v xml:space="preserve"> </v>
      </c>
      <c r="F36" s="512"/>
      <c r="G36" s="531" t="str">
        <f>+IF(B36=0," ",VLOOKUP(B36,#REF!,7,FALSE))</f>
        <v xml:space="preserve"> </v>
      </c>
      <c r="H36" s="532"/>
    </row>
    <row r="37" spans="1:8" ht="15">
      <c r="A37" s="488"/>
      <c r="B37" s="508"/>
      <c r="C37" s="528" t="str">
        <f>+IF(B37=0," ",VLOOKUP(B37,#REF!,2,FALSE))</f>
        <v xml:space="preserve"> </v>
      </c>
      <c r="D37" s="491"/>
      <c r="E37" s="529" t="str">
        <f>+IF(B37=0," ",VLOOKUP(B37,#REF!,3,FALSE))</f>
        <v xml:space="preserve"> </v>
      </c>
      <c r="F37" s="512"/>
      <c r="G37" s="531" t="str">
        <f>+IF(B37=0," ",VLOOKUP(B37,#REF!,7,FALSE))</f>
        <v xml:space="preserve"> </v>
      </c>
      <c r="H37" s="532"/>
    </row>
    <row r="38" spans="1:8" ht="15">
      <c r="A38" s="488"/>
      <c r="B38" s="508"/>
      <c r="C38" s="533" t="str">
        <f>+IF(B38=0," ",VLOOKUP(B38,#REF!,2,FALSE))</f>
        <v xml:space="preserve"> </v>
      </c>
      <c r="D38" s="498"/>
      <c r="E38" s="534" t="str">
        <f>+IF(B38=0," ",VLOOKUP(B38,#REF!,3,FALSE))</f>
        <v xml:space="preserve"> </v>
      </c>
      <c r="F38" s="497"/>
      <c r="G38" s="535" t="str">
        <f>+IF(B38=0," ",VLOOKUP(B38,#REF!,7,FALSE))</f>
        <v xml:space="preserve"> </v>
      </c>
      <c r="H38" s="536"/>
    </row>
    <row r="39" spans="1:8" ht="15">
      <c r="A39" s="488"/>
      <c r="B39" s="508"/>
      <c r="C39" s="476" t="s">
        <v>1271</v>
      </c>
      <c r="D39" s="531"/>
      <c r="E39" s="538"/>
      <c r="F39" s="498"/>
      <c r="G39" s="497"/>
      <c r="H39" s="539">
        <f>SUM(H28:H38)</f>
        <v>0</v>
      </c>
    </row>
    <row r="40" spans="1:8" ht="15">
      <c r="A40" s="537"/>
      <c r="C40" s="468" t="s">
        <v>1272</v>
      </c>
      <c r="D40" s="469"/>
      <c r="E40" s="469"/>
      <c r="F40" s="469"/>
      <c r="G40" s="469"/>
      <c r="H40" s="470"/>
    </row>
    <row r="41" spans="1:8" s="471" customFormat="1" ht="15">
      <c r="A41" s="540"/>
      <c r="B41" s="467"/>
      <c r="C41" s="579" t="s">
        <v>8</v>
      </c>
      <c r="D41" s="568"/>
      <c r="E41" s="580" t="s">
        <v>9</v>
      </c>
      <c r="F41" s="543" t="s">
        <v>10</v>
      </c>
      <c r="G41" s="580" t="s">
        <v>1261</v>
      </c>
      <c r="H41" s="568" t="s">
        <v>1264</v>
      </c>
    </row>
    <row r="42" spans="1:8" s="521" customFormat="1" ht="15">
      <c r="A42" s="541"/>
      <c r="B42" s="542"/>
      <c r="C42" s="544" t="s">
        <v>1583</v>
      </c>
      <c r="D42" s="526"/>
      <c r="E42" s="731" t="s">
        <v>1287</v>
      </c>
      <c r="F42" s="731">
        <v>1</v>
      </c>
      <c r="G42" s="732">
        <v>10</v>
      </c>
      <c r="H42" s="733">
        <f>ROUND(F42*G42,2)</f>
        <v>10</v>
      </c>
    </row>
    <row r="43" spans="1:8" ht="15">
      <c r="A43" s="488"/>
      <c r="B43" s="508"/>
      <c r="C43" s="476"/>
      <c r="D43" s="531"/>
      <c r="E43" s="547"/>
      <c r="F43" s="512"/>
      <c r="G43" s="476"/>
      <c r="H43" s="510"/>
    </row>
    <row r="44" spans="1:8" ht="15">
      <c r="A44" s="488"/>
      <c r="B44" s="508"/>
      <c r="C44" s="476" t="str">
        <f>+IF(B44=0," ",VLOOKUP(B44,#REF!,2,FALSE))</f>
        <v xml:space="preserve"> </v>
      </c>
      <c r="D44" s="531"/>
      <c r="E44" s="547" t="str">
        <f>+IF(B44=0," ",VLOOKUP(B44,#REF!,3,FALSE))</f>
        <v xml:space="preserve"> </v>
      </c>
      <c r="F44" s="512"/>
      <c r="G44" s="476" t="str">
        <f>+IF(B44=0," ",VLOOKUP(B44,#REF!,8,FALSE))</f>
        <v xml:space="preserve"> </v>
      </c>
      <c r="H44" s="494"/>
    </row>
    <row r="45" spans="1:8" ht="15">
      <c r="A45" s="488"/>
      <c r="B45" s="508"/>
      <c r="C45" s="515" t="s">
        <v>1273</v>
      </c>
      <c r="D45" s="548"/>
      <c r="E45" s="548"/>
      <c r="F45" s="549"/>
      <c r="G45" s="550"/>
      <c r="H45" s="536">
        <f>SUM(H42:H44)</f>
        <v>10</v>
      </c>
    </row>
    <row r="46" spans="1:8" ht="15">
      <c r="A46" s="537"/>
      <c r="C46" s="491"/>
      <c r="D46" s="491"/>
      <c r="E46" s="496"/>
      <c r="F46" s="498"/>
      <c r="G46" s="551"/>
      <c r="H46" s="552">
        <f>H15+H25+H39+H45</f>
        <v>83.329054749999997</v>
      </c>
    </row>
    <row r="47" spans="1:8" ht="15.95" customHeight="1">
      <c r="A47" s="537"/>
      <c r="C47" s="553"/>
      <c r="D47" s="553"/>
      <c r="E47" s="515" t="s">
        <v>1274</v>
      </c>
      <c r="F47" s="549"/>
      <c r="G47" s="548"/>
      <c r="H47" s="470">
        <f>ROUND((H15+H25+H39+H45),2)</f>
        <v>83.33</v>
      </c>
    </row>
    <row r="48" spans="1:8" ht="15">
      <c r="A48" s="537"/>
      <c r="C48" s="553"/>
      <c r="D48" s="553"/>
      <c r="E48" s="468" t="s">
        <v>1275</v>
      </c>
      <c r="F48" s="549"/>
      <c r="G48" s="554">
        <v>0.15</v>
      </c>
      <c r="H48" s="548">
        <f>H47*G48</f>
        <v>12.499499999999999</v>
      </c>
    </row>
    <row r="49" spans="3:8" ht="15">
      <c r="C49" s="553"/>
      <c r="D49" s="553"/>
      <c r="E49" s="468" t="s">
        <v>1276</v>
      </c>
      <c r="F49" s="549"/>
      <c r="G49" s="554">
        <v>0.05</v>
      </c>
      <c r="H49" s="548">
        <f>H47*G49</f>
        <v>4.1665000000000001</v>
      </c>
    </row>
    <row r="50" spans="3:8" ht="15">
      <c r="C50" s="553"/>
      <c r="D50" s="553"/>
      <c r="E50" s="468" t="s">
        <v>1277</v>
      </c>
      <c r="F50" s="549"/>
      <c r="G50" s="548"/>
      <c r="H50" s="548">
        <f>SUM(H47:H49)</f>
        <v>99.995999999999995</v>
      </c>
    </row>
    <row r="51" spans="3:8" ht="15">
      <c r="C51" s="553"/>
      <c r="D51" s="553"/>
      <c r="E51" s="502" t="s">
        <v>1587</v>
      </c>
      <c r="F51" s="498"/>
      <c r="G51" s="535"/>
      <c r="H51" s="555">
        <f>ROUND((H50),2)</f>
        <v>100</v>
      </c>
    </row>
    <row r="52" spans="3:8" ht="15.75">
      <c r="C52" s="650" t="s">
        <v>1607</v>
      </c>
      <c r="D52" s="465"/>
      <c r="E52" s="556"/>
      <c r="F52" s="460"/>
      <c r="G52" s="460"/>
      <c r="H52" s="556"/>
    </row>
    <row r="53" spans="3:8" ht="15.75">
      <c r="C53" s="465"/>
      <c r="D53" s="465"/>
      <c r="E53" s="465"/>
      <c r="F53" s="465"/>
      <c r="G53" s="465"/>
      <c r="H53" s="465"/>
    </row>
    <row r="54" spans="3:8" ht="14.25" customHeight="1">
      <c r="C54" s="651" t="s">
        <v>1403</v>
      </c>
      <c r="D54" s="465"/>
      <c r="E54" s="465"/>
      <c r="F54" s="465"/>
      <c r="G54" s="465"/>
      <c r="H54" s="460"/>
    </row>
    <row r="55" spans="3:8" ht="15.75">
      <c r="C55" s="455"/>
      <c r="D55" s="465"/>
      <c r="E55" s="465"/>
      <c r="F55" s="557"/>
      <c r="G55" s="558"/>
      <c r="H55" s="558"/>
    </row>
    <row r="56" spans="3:8">
      <c r="C56" s="455"/>
      <c r="D56" s="559"/>
      <c r="E56" s="559"/>
      <c r="F56" s="1205" t="s">
        <v>1405</v>
      </c>
      <c r="G56" s="1205"/>
      <c r="H56" s="1205"/>
    </row>
    <row r="57" spans="3:8">
      <c r="C57" s="455"/>
      <c r="D57" s="559"/>
      <c r="E57" s="559"/>
      <c r="F57" s="1205"/>
      <c r="G57" s="1205"/>
      <c r="H57" s="1205"/>
    </row>
    <row r="58" spans="3:8" ht="15.75">
      <c r="C58" s="455"/>
      <c r="D58" s="460"/>
      <c r="E58" s="460"/>
      <c r="F58" s="560"/>
      <c r="G58" s="560"/>
      <c r="H58" s="460"/>
    </row>
    <row r="59" spans="3:8" ht="80.099999999999994" customHeight="1">
      <c r="C59" s="455"/>
      <c r="D59" s="460"/>
      <c r="E59" s="460"/>
      <c r="F59" s="560"/>
      <c r="G59" s="560"/>
      <c r="H59" s="460"/>
    </row>
    <row r="60" spans="3:8" ht="15.75">
      <c r="C60" s="455"/>
      <c r="D60" s="455"/>
      <c r="E60" s="455"/>
      <c r="F60" s="456"/>
      <c r="G60" s="457"/>
      <c r="H60" s="457"/>
    </row>
    <row r="61" spans="3:8" ht="21">
      <c r="C61" s="1208" t="s">
        <v>1579</v>
      </c>
      <c r="D61" s="1208"/>
      <c r="E61" s="1208"/>
      <c r="F61" s="1208"/>
      <c r="G61" s="1208"/>
      <c r="H61" s="1208"/>
    </row>
    <row r="62" spans="3:8" ht="15.75">
      <c r="C62" s="458" t="s">
        <v>1255</v>
      </c>
      <c r="D62" s="459" t="str">
        <f>+'PRESUPUESTO UNIV UARTES'!B36</f>
        <v>1.28</v>
      </c>
      <c r="E62" s="460"/>
      <c r="F62" s="460"/>
      <c r="G62" s="461" t="s">
        <v>1256</v>
      </c>
      <c r="H62" s="462" t="str">
        <f>+'PRESUPUESTO UNIV UARTES'!G36</f>
        <v>m2</v>
      </c>
    </row>
    <row r="63" spans="3:8" ht="15.75">
      <c r="C63" s="463" t="s">
        <v>1258</v>
      </c>
      <c r="D63" s="1210" t="str">
        <f>+'PRESUPUESTO UNIV UARTES'!C36</f>
        <v>División de gypsum (dos caras) provisión, montaje y acabado (piso-techo) color a elección</v>
      </c>
      <c r="E63" s="1210"/>
      <c r="F63" s="1210"/>
      <c r="G63" s="1210"/>
      <c r="H63" s="464"/>
    </row>
    <row r="64" spans="3:8" ht="15.75">
      <c r="C64" s="465"/>
      <c r="D64" s="465"/>
      <c r="E64" s="465"/>
      <c r="F64" s="465"/>
      <c r="G64" s="465"/>
      <c r="H64" s="465"/>
    </row>
    <row r="65" spans="3:8" ht="15">
      <c r="C65" s="468" t="s">
        <v>1259</v>
      </c>
      <c r="D65" s="469"/>
      <c r="E65" s="469"/>
      <c r="F65" s="469"/>
      <c r="G65" s="469"/>
      <c r="H65" s="470"/>
    </row>
    <row r="66" spans="3:8" ht="15">
      <c r="C66" s="474" t="s">
        <v>8</v>
      </c>
      <c r="D66" s="474" t="s">
        <v>10</v>
      </c>
      <c r="E66" s="474" t="s">
        <v>1261</v>
      </c>
      <c r="F66" s="507" t="s">
        <v>1262</v>
      </c>
      <c r="G66" s="507" t="s">
        <v>1263</v>
      </c>
      <c r="H66" s="570" t="s">
        <v>1264</v>
      </c>
    </row>
    <row r="67" spans="3:8" ht="15">
      <c r="C67" s="476" t="s">
        <v>1282</v>
      </c>
      <c r="D67" s="512"/>
      <c r="E67" s="478"/>
      <c r="F67" s="479"/>
      <c r="G67" s="525"/>
      <c r="H67" s="479">
        <f>5%*H82</f>
        <v>1.2537500000000002E-2</v>
      </c>
    </row>
    <row r="68" spans="3:8" ht="15">
      <c r="C68" s="476"/>
      <c r="D68" s="512"/>
      <c r="E68" s="476"/>
      <c r="F68" s="510"/>
      <c r="G68" s="566"/>
      <c r="H68" s="510"/>
    </row>
    <row r="69" spans="3:8" ht="15">
      <c r="C69" s="476"/>
      <c r="D69" s="512"/>
      <c r="E69" s="476"/>
      <c r="F69" s="510"/>
      <c r="G69" s="511"/>
      <c r="H69" s="510"/>
    </row>
    <row r="70" spans="3:8" ht="15">
      <c r="C70" s="476"/>
      <c r="D70" s="512"/>
      <c r="E70" s="476"/>
      <c r="F70" s="510"/>
      <c r="G70" s="511"/>
      <c r="H70" s="510"/>
    </row>
    <row r="71" spans="3:8" ht="15">
      <c r="C71" s="476"/>
      <c r="D71" s="512"/>
      <c r="E71" s="476"/>
      <c r="F71" s="510"/>
      <c r="G71" s="511"/>
      <c r="H71" s="510"/>
    </row>
    <row r="72" spans="3:8" ht="15">
      <c r="C72" s="476"/>
      <c r="D72" s="490"/>
      <c r="E72" s="476"/>
      <c r="F72" s="510"/>
      <c r="G72" s="511"/>
      <c r="H72" s="494"/>
    </row>
    <row r="73" spans="3:8" ht="15">
      <c r="C73" s="515" t="s">
        <v>1279</v>
      </c>
      <c r="D73" s="514"/>
      <c r="E73" s="515"/>
      <c r="F73" s="563"/>
      <c r="G73" s="590"/>
      <c r="H73" s="564">
        <f>SUM(H67:H72)</f>
        <v>1.2537500000000002E-2</v>
      </c>
    </row>
    <row r="74" spans="3:8" ht="15">
      <c r="C74" s="502" t="s">
        <v>1267</v>
      </c>
      <c r="D74" s="503"/>
      <c r="E74" s="503"/>
      <c r="F74" s="503"/>
      <c r="G74" s="504"/>
      <c r="H74" s="470"/>
    </row>
    <row r="75" spans="3:8" ht="15">
      <c r="C75" s="507" t="s">
        <v>8</v>
      </c>
      <c r="D75" s="573" t="s">
        <v>10</v>
      </c>
      <c r="E75" s="507" t="s">
        <v>1268</v>
      </c>
      <c r="F75" s="507" t="s">
        <v>1262</v>
      </c>
      <c r="G75" s="583" t="s">
        <v>1263</v>
      </c>
      <c r="H75" s="507" t="s">
        <v>1264</v>
      </c>
    </row>
    <row r="76" spans="3:8" ht="15">
      <c r="C76" s="600" t="s">
        <v>1280</v>
      </c>
      <c r="D76" s="567">
        <v>0.8</v>
      </c>
      <c r="E76" s="587">
        <f>+'MANO DE OBRA'!F17</f>
        <v>3.83</v>
      </c>
      <c r="F76" s="479">
        <f>D76*E76</f>
        <v>3.0640000000000001</v>
      </c>
      <c r="G76" s="565">
        <v>2.5000000000000001E-2</v>
      </c>
      <c r="H76" s="479">
        <f>F76*G76</f>
        <v>7.6600000000000001E-2</v>
      </c>
    </row>
    <row r="77" spans="3:8" ht="34.5" customHeight="1">
      <c r="C77" s="776" t="s">
        <v>1617</v>
      </c>
      <c r="D77" s="512">
        <v>1</v>
      </c>
      <c r="E77" s="599">
        <f>+'MANO DE OBRA'!F30</f>
        <v>3.87</v>
      </c>
      <c r="F77" s="510">
        <f>D77*E77</f>
        <v>3.87</v>
      </c>
      <c r="G77" s="566">
        <f>G76</f>
        <v>2.5000000000000001E-2</v>
      </c>
      <c r="H77" s="510">
        <f>F77*G77</f>
        <v>9.6750000000000003E-2</v>
      </c>
    </row>
    <row r="78" spans="3:8" ht="15">
      <c r="C78" s="509" t="s">
        <v>1299</v>
      </c>
      <c r="D78" s="576">
        <v>0.8</v>
      </c>
      <c r="E78" s="584">
        <f>+'MANO DE OBRA'!F35</f>
        <v>3.87</v>
      </c>
      <c r="F78" s="510">
        <f>D78*E78</f>
        <v>3.0960000000000001</v>
      </c>
      <c r="G78" s="566">
        <f>G77</f>
        <v>2.5000000000000001E-2</v>
      </c>
      <c r="H78" s="510">
        <f>F78*G78</f>
        <v>7.740000000000001E-2</v>
      </c>
    </row>
    <row r="79" spans="3:8" ht="15">
      <c r="C79" s="509"/>
      <c r="D79" s="576"/>
      <c r="E79" s="584"/>
      <c r="F79" s="510"/>
      <c r="G79" s="566"/>
      <c r="H79" s="510"/>
    </row>
    <row r="80" spans="3:8" ht="15">
      <c r="C80" s="509"/>
      <c r="D80" s="512"/>
      <c r="E80" s="476"/>
      <c r="F80" s="510"/>
      <c r="G80" s="491"/>
      <c r="H80" s="510"/>
    </row>
    <row r="81" spans="3:8" ht="15">
      <c r="C81" s="509"/>
      <c r="D81" s="512"/>
      <c r="E81" s="476"/>
      <c r="F81" s="510"/>
      <c r="G81" s="512"/>
      <c r="H81" s="510"/>
    </row>
    <row r="82" spans="3:8" ht="15">
      <c r="C82" s="514" t="s">
        <v>1269</v>
      </c>
      <c r="D82" s="514"/>
      <c r="E82" s="515"/>
      <c r="F82" s="514"/>
      <c r="G82" s="470"/>
      <c r="H82" s="501">
        <f>SUM(H76:H81)</f>
        <v>0.25075000000000003</v>
      </c>
    </row>
    <row r="83" spans="3:8" ht="15">
      <c r="C83" s="502" t="s">
        <v>547</v>
      </c>
      <c r="D83" s="469"/>
      <c r="E83" s="503"/>
      <c r="F83" s="503"/>
      <c r="G83" s="469"/>
      <c r="H83" s="470"/>
    </row>
    <row r="84" spans="3:8" ht="15">
      <c r="C84" s="579" t="s">
        <v>8</v>
      </c>
      <c r="D84" s="519"/>
      <c r="E84" s="519" t="s">
        <v>9</v>
      </c>
      <c r="F84" s="520" t="s">
        <v>10</v>
      </c>
      <c r="G84" s="520" t="s">
        <v>1270</v>
      </c>
      <c r="H84" s="519" t="s">
        <v>1264</v>
      </c>
    </row>
    <row r="85" spans="3:8" ht="30">
      <c r="C85" s="575" t="s">
        <v>1611</v>
      </c>
      <c r="D85" s="736"/>
      <c r="E85" s="737" t="s">
        <v>1281</v>
      </c>
      <c r="F85" s="734">
        <v>2</v>
      </c>
      <c r="G85" s="735">
        <f>+MATERIALES!I236</f>
        <v>9.8800000000000008</v>
      </c>
      <c r="H85" s="619">
        <f>F85*G85</f>
        <v>19.760000000000002</v>
      </c>
    </row>
    <row r="86" spans="3:8" ht="15">
      <c r="C86" s="528" t="s">
        <v>1609</v>
      </c>
      <c r="D86" s="491"/>
      <c r="E86" s="529" t="s">
        <v>1257</v>
      </c>
      <c r="F86" s="512">
        <v>12</v>
      </c>
      <c r="G86" s="595">
        <v>0.01</v>
      </c>
      <c r="H86" s="510">
        <f t="shared" ref="H86:H88" si="0">F86*G86</f>
        <v>0.12</v>
      </c>
    </row>
    <row r="87" spans="3:8" ht="15">
      <c r="C87" s="528" t="s">
        <v>1610</v>
      </c>
      <c r="D87" s="491"/>
      <c r="E87" s="594" t="s">
        <v>1257</v>
      </c>
      <c r="F87" s="512">
        <v>0.03</v>
      </c>
      <c r="G87" s="595">
        <v>4</v>
      </c>
      <c r="H87" s="510">
        <f t="shared" si="0"/>
        <v>0.12</v>
      </c>
    </row>
    <row r="88" spans="3:8" ht="15">
      <c r="C88" s="738" t="s">
        <v>1710</v>
      </c>
      <c r="D88" s="491"/>
      <c r="E88" s="594" t="s">
        <v>1298</v>
      </c>
      <c r="F88" s="512">
        <v>0.01</v>
      </c>
      <c r="G88" s="595">
        <f>+MATERIALES!I235</f>
        <v>16</v>
      </c>
      <c r="H88" s="510">
        <f t="shared" si="0"/>
        <v>0.16</v>
      </c>
    </row>
    <row r="89" spans="3:8" ht="15">
      <c r="C89" s="603"/>
      <c r="D89" s="491"/>
      <c r="E89" s="594"/>
      <c r="F89" s="512"/>
      <c r="G89" s="595"/>
      <c r="H89" s="510"/>
    </row>
    <row r="90" spans="3:8" ht="15">
      <c r="C90" s="528"/>
      <c r="D90" s="491"/>
      <c r="E90" s="529"/>
      <c r="F90" s="512"/>
      <c r="G90" s="531"/>
      <c r="H90" s="510"/>
    </row>
    <row r="91" spans="3:8" ht="15">
      <c r="C91" s="528"/>
      <c r="D91" s="491"/>
      <c r="E91" s="529"/>
      <c r="F91" s="512"/>
      <c r="G91" s="531"/>
      <c r="H91" s="510"/>
    </row>
    <row r="92" spans="3:8" ht="15">
      <c r="C92" s="528"/>
      <c r="D92" s="491"/>
      <c r="E92" s="529"/>
      <c r="F92" s="512"/>
      <c r="G92" s="531"/>
      <c r="H92" s="510"/>
    </row>
    <row r="93" spans="3:8" ht="15">
      <c r="C93" s="528"/>
      <c r="D93" s="491"/>
      <c r="E93" s="529"/>
      <c r="F93" s="512"/>
      <c r="G93" s="531"/>
      <c r="H93" s="532"/>
    </row>
    <row r="94" spans="3:8" ht="15">
      <c r="C94" s="528"/>
      <c r="D94" s="491"/>
      <c r="E94" s="529"/>
      <c r="F94" s="512"/>
      <c r="G94" s="531"/>
      <c r="H94" s="532"/>
    </row>
    <row r="95" spans="3:8" ht="15">
      <c r="C95" s="533"/>
      <c r="D95" s="498"/>
      <c r="E95" s="534"/>
      <c r="F95" s="497"/>
      <c r="G95" s="535"/>
      <c r="H95" s="536"/>
    </row>
    <row r="96" spans="3:8" ht="15">
      <c r="C96" s="476" t="s">
        <v>1271</v>
      </c>
      <c r="D96" s="531"/>
      <c r="E96" s="538"/>
      <c r="F96" s="498"/>
      <c r="G96" s="497"/>
      <c r="H96" s="539">
        <f>SUM(H85:H95)</f>
        <v>20.160000000000004</v>
      </c>
    </row>
    <row r="97" spans="3:8" ht="15">
      <c r="C97" s="468" t="s">
        <v>1272</v>
      </c>
      <c r="D97" s="469"/>
      <c r="E97" s="469"/>
      <c r="F97" s="469"/>
      <c r="G97" s="469"/>
      <c r="H97" s="470"/>
    </row>
    <row r="98" spans="3:8" ht="15">
      <c r="C98" s="579" t="s">
        <v>1260</v>
      </c>
      <c r="D98" s="519"/>
      <c r="E98" s="519" t="s">
        <v>9</v>
      </c>
      <c r="F98" s="543" t="s">
        <v>10</v>
      </c>
      <c r="G98" s="520" t="s">
        <v>1261</v>
      </c>
      <c r="H98" s="519" t="s">
        <v>1264</v>
      </c>
    </row>
    <row r="99" spans="3:8" ht="15">
      <c r="C99" s="1195"/>
      <c r="D99" s="1196"/>
      <c r="E99" s="545"/>
      <c r="F99" s="567"/>
      <c r="G99" s="544"/>
      <c r="H99" s="479"/>
    </row>
    <row r="100" spans="3:8" ht="15">
      <c r="C100" s="613"/>
      <c r="D100" s="531"/>
      <c r="E100" s="547"/>
      <c r="F100" s="512"/>
      <c r="G100" s="476"/>
      <c r="H100" s="510"/>
    </row>
    <row r="101" spans="3:8" ht="15">
      <c r="C101" s="613"/>
      <c r="D101" s="531"/>
      <c r="E101" s="547"/>
      <c r="F101" s="512"/>
      <c r="G101" s="476"/>
      <c r="H101" s="510"/>
    </row>
    <row r="102" spans="3:8" ht="15">
      <c r="C102" s="613"/>
      <c r="D102" s="531"/>
      <c r="E102" s="547"/>
      <c r="F102" s="512"/>
      <c r="G102" s="476"/>
      <c r="H102" s="510"/>
    </row>
    <row r="103" spans="3:8" ht="15">
      <c r="C103" s="515" t="s">
        <v>1273</v>
      </c>
      <c r="D103" s="548"/>
      <c r="E103" s="548"/>
      <c r="F103" s="549"/>
      <c r="G103" s="550"/>
      <c r="H103" s="620">
        <f>SUM(H99:H102)</f>
        <v>0</v>
      </c>
    </row>
    <row r="104" spans="3:8" ht="15">
      <c r="C104" s="491"/>
      <c r="D104" s="491"/>
      <c r="E104" s="496"/>
      <c r="F104" s="498"/>
      <c r="G104" s="551"/>
      <c r="H104" s="552">
        <f>H73+H82+H96+H103</f>
        <v>20.423287500000004</v>
      </c>
    </row>
    <row r="105" spans="3:8" ht="15">
      <c r="C105" s="553"/>
      <c r="D105" s="553"/>
      <c r="E105" s="515" t="s">
        <v>1274</v>
      </c>
      <c r="F105" s="549"/>
      <c r="G105" s="548"/>
      <c r="H105" s="470">
        <f>ROUND((H103+H96+H82+H73),2)</f>
        <v>20.420000000000002</v>
      </c>
    </row>
    <row r="106" spans="3:8" ht="15">
      <c r="C106" s="553"/>
      <c r="D106" s="553"/>
      <c r="E106" s="468" t="s">
        <v>1275</v>
      </c>
      <c r="F106" s="549"/>
      <c r="G106" s="554">
        <v>0.15</v>
      </c>
      <c r="H106" s="548">
        <f>H105*G106</f>
        <v>3.0630000000000002</v>
      </c>
    </row>
    <row r="107" spans="3:8" ht="15">
      <c r="C107" s="553"/>
      <c r="D107" s="553"/>
      <c r="E107" s="468" t="s">
        <v>1276</v>
      </c>
      <c r="F107" s="549"/>
      <c r="G107" s="554">
        <v>0.05</v>
      </c>
      <c r="H107" s="548">
        <f>H105*G107</f>
        <v>1.0210000000000001</v>
      </c>
    </row>
    <row r="108" spans="3:8" ht="15">
      <c r="C108" s="553"/>
      <c r="D108" s="553"/>
      <c r="E108" s="468" t="s">
        <v>1277</v>
      </c>
      <c r="F108" s="549"/>
      <c r="G108" s="548"/>
      <c r="H108" s="548">
        <f>SUM(H105:H107)</f>
        <v>24.504000000000001</v>
      </c>
    </row>
    <row r="109" spans="3:8" ht="15">
      <c r="C109" s="553"/>
      <c r="D109" s="553"/>
      <c r="E109" s="502" t="s">
        <v>1587</v>
      </c>
      <c r="F109" s="498"/>
      <c r="G109" s="535"/>
      <c r="H109" s="555">
        <f>ROUND((H108),2)</f>
        <v>24.5</v>
      </c>
    </row>
    <row r="110" spans="3:8" ht="15.75">
      <c r="C110" s="650" t="s">
        <v>1712</v>
      </c>
      <c r="D110" s="465"/>
      <c r="E110" s="556"/>
      <c r="F110" s="460"/>
      <c r="G110" s="460"/>
      <c r="H110" s="556"/>
    </row>
    <row r="111" spans="3:8" ht="15.75">
      <c r="C111" s="465"/>
      <c r="D111" s="465"/>
      <c r="E111" s="465"/>
      <c r="F111" s="465"/>
      <c r="G111" s="465"/>
      <c r="H111" s="465"/>
    </row>
    <row r="112" spans="3:8" ht="15.75">
      <c r="C112" s="651" t="s">
        <v>1403</v>
      </c>
      <c r="D112" s="465"/>
      <c r="E112" s="465"/>
      <c r="F112" s="465"/>
      <c r="G112" s="465"/>
      <c r="H112" s="460"/>
    </row>
    <row r="113" spans="3:8" ht="15.75">
      <c r="C113" s="455"/>
      <c r="D113" s="465"/>
      <c r="E113" s="465"/>
      <c r="F113" s="557"/>
      <c r="G113" s="558"/>
      <c r="H113" s="558"/>
    </row>
    <row r="114" spans="3:8">
      <c r="C114" s="455"/>
      <c r="D114" s="559"/>
      <c r="E114" s="559"/>
      <c r="F114" s="1205" t="s">
        <v>1405</v>
      </c>
      <c r="G114" s="1205"/>
      <c r="H114" s="1205"/>
    </row>
    <row r="115" spans="3:8">
      <c r="C115" s="455"/>
      <c r="D115" s="559"/>
      <c r="E115" s="559"/>
      <c r="F115" s="1205"/>
      <c r="G115" s="1205"/>
      <c r="H115" s="1205"/>
    </row>
    <row r="116" spans="3:8" ht="15.75">
      <c r="C116" s="455"/>
      <c r="D116" s="460"/>
      <c r="E116" s="460"/>
      <c r="F116" s="560"/>
      <c r="G116" s="560"/>
      <c r="H116" s="460"/>
    </row>
    <row r="117" spans="3:8" ht="80.099999999999994" customHeight="1">
      <c r="C117" s="453"/>
      <c r="D117" s="453"/>
      <c r="E117" s="453"/>
      <c r="F117" s="453"/>
      <c r="G117" s="453"/>
      <c r="H117" s="453"/>
    </row>
    <row r="118" spans="3:8" ht="15.75">
      <c r="C118" s="455"/>
      <c r="D118" s="455"/>
      <c r="E118" s="455"/>
      <c r="F118" s="456"/>
      <c r="G118" s="457"/>
      <c r="H118" s="457"/>
    </row>
    <row r="119" spans="3:8" ht="21">
      <c r="C119" s="1208" t="s">
        <v>1579</v>
      </c>
      <c r="D119" s="1208"/>
      <c r="E119" s="1208"/>
      <c r="F119" s="1208"/>
      <c r="G119" s="1208"/>
      <c r="H119" s="1208"/>
    </row>
    <row r="120" spans="3:8" ht="15.75">
      <c r="C120" s="458" t="s">
        <v>1255</v>
      </c>
      <c r="D120" s="459" t="str">
        <f>+'PRESUPUESTO UNIV UARTES'!B39</f>
        <v>1.31</v>
      </c>
      <c r="E120" s="460"/>
      <c r="F120" s="460"/>
      <c r="G120" s="461" t="s">
        <v>1256</v>
      </c>
      <c r="H120" s="462" t="str">
        <f>+'PRESUPUESTO UNIV UARTES'!G39</f>
        <v>u</v>
      </c>
    </row>
    <row r="121" spans="3:8" ht="29.25" customHeight="1">
      <c r="C121" s="463" t="s">
        <v>1258</v>
      </c>
      <c r="D121" s="1210" t="str">
        <f>+'PRESUPUESTO UNIV UARTES'!C39</f>
        <v>Reubicación y mantenimiento de Puerta existente incluye cerradura, accesorios Nuevos, Lijada, pintura, jambas, marco</v>
      </c>
      <c r="E121" s="1210"/>
      <c r="F121" s="1210"/>
      <c r="G121" s="1210"/>
      <c r="H121" s="464"/>
    </row>
    <row r="122" spans="3:8" ht="15.75">
      <c r="C122" s="465"/>
      <c r="D122" s="465"/>
      <c r="E122" s="465"/>
      <c r="F122" s="465"/>
      <c r="G122" s="465"/>
      <c r="H122" s="465"/>
    </row>
    <row r="123" spans="3:8" ht="15">
      <c r="C123" s="468" t="s">
        <v>1259</v>
      </c>
      <c r="D123" s="469"/>
      <c r="E123" s="469"/>
      <c r="F123" s="469"/>
      <c r="G123" s="469"/>
      <c r="H123" s="470"/>
    </row>
    <row r="124" spans="3:8" ht="15">
      <c r="C124" s="474" t="s">
        <v>8</v>
      </c>
      <c r="D124" s="474" t="s">
        <v>10</v>
      </c>
      <c r="E124" s="474" t="s">
        <v>1261</v>
      </c>
      <c r="F124" s="474" t="s">
        <v>1262</v>
      </c>
      <c r="G124" s="474" t="s">
        <v>1263</v>
      </c>
      <c r="H124" s="474" t="s">
        <v>1264</v>
      </c>
    </row>
    <row r="125" spans="3:8" ht="15">
      <c r="C125" s="476" t="s">
        <v>1282</v>
      </c>
      <c r="D125" s="512"/>
      <c r="E125" s="478"/>
      <c r="F125" s="479"/>
      <c r="G125" s="591"/>
      <c r="H125" s="479">
        <f>5%*H138</f>
        <v>4.7740000000000005E-2</v>
      </c>
    </row>
    <row r="126" spans="3:8" ht="15">
      <c r="C126" s="476"/>
      <c r="D126" s="512"/>
      <c r="E126" s="476"/>
      <c r="F126" s="510"/>
      <c r="G126" s="566"/>
      <c r="H126" s="510"/>
    </row>
    <row r="127" spans="3:8" ht="15">
      <c r="C127" s="476"/>
      <c r="D127" s="512"/>
      <c r="E127" s="476"/>
      <c r="F127" s="510"/>
      <c r="G127" s="566"/>
      <c r="H127" s="510"/>
    </row>
    <row r="128" spans="3:8" ht="15">
      <c r="C128" s="476"/>
      <c r="D128" s="490"/>
      <c r="E128" s="476"/>
      <c r="F128" s="510"/>
      <c r="G128" s="512"/>
      <c r="H128" s="494"/>
    </row>
    <row r="129" spans="3:8" ht="15">
      <c r="C129" s="515" t="s">
        <v>1279</v>
      </c>
      <c r="D129" s="514"/>
      <c r="E129" s="515"/>
      <c r="F129" s="563"/>
      <c r="G129" s="501"/>
      <c r="H129" s="564">
        <f>SUM(H125:H128)</f>
        <v>4.7740000000000005E-2</v>
      </c>
    </row>
    <row r="130" spans="3:8" ht="15">
      <c r="C130" s="502" t="s">
        <v>1267</v>
      </c>
      <c r="D130" s="503"/>
      <c r="E130" s="503"/>
      <c r="F130" s="503"/>
      <c r="G130" s="503"/>
      <c r="H130" s="470"/>
    </row>
    <row r="131" spans="3:8" ht="15">
      <c r="C131" s="507" t="s">
        <v>8</v>
      </c>
      <c r="D131" s="573" t="s">
        <v>10</v>
      </c>
      <c r="E131" s="507" t="s">
        <v>1268</v>
      </c>
      <c r="F131" s="507" t="s">
        <v>1262</v>
      </c>
      <c r="G131" s="507" t="s">
        <v>1263</v>
      </c>
      <c r="H131" s="507" t="s">
        <v>1264</v>
      </c>
    </row>
    <row r="132" spans="3:8" ht="15">
      <c r="C132" s="600" t="s">
        <v>1280</v>
      </c>
      <c r="D132" s="567">
        <v>1</v>
      </c>
      <c r="E132" s="587">
        <f>+'MANO DE OBRA'!F17</f>
        <v>3.83</v>
      </c>
      <c r="F132" s="479">
        <f>D132*E132</f>
        <v>3.83</v>
      </c>
      <c r="G132" s="565">
        <v>0.124</v>
      </c>
      <c r="H132" s="479">
        <f>F132*G132</f>
        <v>0.47492000000000001</v>
      </c>
    </row>
    <row r="133" spans="3:8" ht="15">
      <c r="C133" s="601" t="s">
        <v>1304</v>
      </c>
      <c r="D133" s="512">
        <v>1</v>
      </c>
      <c r="E133" s="599">
        <f>+'MANO DE OBRA'!F22</f>
        <v>3.87</v>
      </c>
      <c r="F133" s="510">
        <f>D133*E133</f>
        <v>3.87</v>
      </c>
      <c r="G133" s="566">
        <f>G132</f>
        <v>0.124</v>
      </c>
      <c r="H133" s="510">
        <f>F133*G133</f>
        <v>0.47988000000000003</v>
      </c>
    </row>
    <row r="134" spans="3:8" ht="15">
      <c r="C134" s="509"/>
      <c r="D134" s="512"/>
      <c r="E134" s="476"/>
      <c r="F134" s="510"/>
      <c r="G134" s="566"/>
      <c r="H134" s="510"/>
    </row>
    <row r="135" spans="3:8" ht="15">
      <c r="C135" s="509"/>
      <c r="D135" s="512"/>
      <c r="E135" s="476"/>
      <c r="F135" s="510"/>
      <c r="G135" s="566"/>
      <c r="H135" s="510"/>
    </row>
    <row r="136" spans="3:8" ht="15">
      <c r="C136" s="509"/>
      <c r="D136" s="512"/>
      <c r="E136" s="476"/>
      <c r="F136" s="492"/>
      <c r="G136" s="512"/>
      <c r="H136" s="532"/>
    </row>
    <row r="137" spans="3:8" ht="15">
      <c r="C137" s="509"/>
      <c r="D137" s="512"/>
      <c r="E137" s="476"/>
      <c r="F137" s="510"/>
      <c r="G137" s="512"/>
      <c r="H137" s="510"/>
    </row>
    <row r="138" spans="3:8" ht="15">
      <c r="C138" s="514" t="s">
        <v>1295</v>
      </c>
      <c r="D138" s="514"/>
      <c r="E138" s="515"/>
      <c r="F138" s="514"/>
      <c r="G138" s="470"/>
      <c r="H138" s="501">
        <f>SUM(H132:H137)</f>
        <v>0.95480000000000009</v>
      </c>
    </row>
    <row r="139" spans="3:8" ht="15">
      <c r="C139" s="502" t="s">
        <v>547</v>
      </c>
      <c r="D139" s="469"/>
      <c r="E139" s="503"/>
      <c r="F139" s="503"/>
      <c r="G139" s="469"/>
      <c r="H139" s="470"/>
    </row>
    <row r="140" spans="3:8" ht="15">
      <c r="C140" s="579" t="s">
        <v>8</v>
      </c>
      <c r="D140" s="568"/>
      <c r="E140" s="568" t="s">
        <v>9</v>
      </c>
      <c r="F140" s="580" t="s">
        <v>10</v>
      </c>
      <c r="G140" s="580" t="s">
        <v>1270</v>
      </c>
      <c r="H140" s="568" t="s">
        <v>1264</v>
      </c>
    </row>
    <row r="141" spans="3:8" ht="60" customHeight="1">
      <c r="C141" s="1198" t="s">
        <v>1612</v>
      </c>
      <c r="D141" s="1199"/>
      <c r="E141" s="592" t="s">
        <v>1257</v>
      </c>
      <c r="F141" s="567">
        <v>1</v>
      </c>
      <c r="G141" s="593">
        <v>39</v>
      </c>
      <c r="H141" s="479">
        <f>F141*G141</f>
        <v>39</v>
      </c>
    </row>
    <row r="142" spans="3:8" ht="15">
      <c r="C142" s="528"/>
      <c r="D142" s="491"/>
      <c r="E142" s="594"/>
      <c r="F142" s="512"/>
      <c r="G142" s="595"/>
      <c r="H142" s="532"/>
    </row>
    <row r="143" spans="3:8" ht="15">
      <c r="C143" s="528"/>
      <c r="D143" s="491"/>
      <c r="E143" s="529"/>
      <c r="F143" s="512"/>
      <c r="G143" s="491"/>
      <c r="H143" s="510"/>
    </row>
    <row r="144" spans="3:8" ht="15">
      <c r="C144" s="528"/>
      <c r="D144" s="491"/>
      <c r="E144" s="529"/>
      <c r="F144" s="512"/>
      <c r="G144" s="531"/>
      <c r="H144" s="510"/>
    </row>
    <row r="145" spans="3:8" ht="15">
      <c r="C145" s="528"/>
      <c r="D145" s="491"/>
      <c r="E145" s="529"/>
      <c r="F145" s="512"/>
      <c r="G145" s="531"/>
      <c r="H145" s="510"/>
    </row>
    <row r="146" spans="3:8" ht="15">
      <c r="C146" s="528"/>
      <c r="D146" s="491"/>
      <c r="E146" s="529"/>
      <c r="F146" s="512"/>
      <c r="G146" s="531"/>
      <c r="H146" s="532"/>
    </row>
    <row r="147" spans="3:8" ht="15">
      <c r="C147" s="528"/>
      <c r="D147" s="491"/>
      <c r="E147" s="529"/>
      <c r="F147" s="512"/>
      <c r="G147" s="531"/>
      <c r="H147" s="532"/>
    </row>
    <row r="148" spans="3:8" ht="15">
      <c r="C148" s="528"/>
      <c r="D148" s="491"/>
      <c r="E148" s="529"/>
      <c r="F148" s="512"/>
      <c r="G148" s="531"/>
      <c r="H148" s="532"/>
    </row>
    <row r="149" spans="3:8" ht="15">
      <c r="C149" s="528"/>
      <c r="D149" s="491"/>
      <c r="E149" s="529"/>
      <c r="F149" s="512"/>
      <c r="G149" s="531"/>
      <c r="H149" s="532"/>
    </row>
    <row r="150" spans="3:8" ht="15">
      <c r="C150" s="528"/>
      <c r="D150" s="491"/>
      <c r="E150" s="529"/>
      <c r="F150" s="512"/>
      <c r="G150" s="531"/>
      <c r="H150" s="532"/>
    </row>
    <row r="151" spans="3:8" ht="15">
      <c r="C151" s="533"/>
      <c r="D151" s="498"/>
      <c r="E151" s="534"/>
      <c r="F151" s="497"/>
      <c r="G151" s="535"/>
      <c r="H151" s="536"/>
    </row>
    <row r="152" spans="3:8" ht="15">
      <c r="C152" s="476" t="s">
        <v>1271</v>
      </c>
      <c r="D152" s="531"/>
      <c r="E152" s="538"/>
      <c r="F152" s="498"/>
      <c r="G152" s="497"/>
      <c r="H152" s="539">
        <f>SUM(H141:H151)</f>
        <v>39</v>
      </c>
    </row>
    <row r="153" spans="3:8" ht="15">
      <c r="C153" s="468" t="s">
        <v>1272</v>
      </c>
      <c r="D153" s="469"/>
      <c r="E153" s="469"/>
      <c r="F153" s="469"/>
      <c r="G153" s="469"/>
      <c r="H153" s="470"/>
    </row>
    <row r="154" spans="3:8" ht="15">
      <c r="C154" s="579" t="s">
        <v>8</v>
      </c>
      <c r="D154" s="568"/>
      <c r="E154" s="568" t="s">
        <v>9</v>
      </c>
      <c r="F154" s="580" t="s">
        <v>10</v>
      </c>
      <c r="G154" s="579" t="s">
        <v>1261</v>
      </c>
      <c r="H154" s="580" t="s">
        <v>1264</v>
      </c>
    </row>
    <row r="155" spans="3:8" ht="15">
      <c r="C155" s="596"/>
      <c r="D155" s="526"/>
      <c r="E155" s="586"/>
      <c r="F155" s="567"/>
      <c r="G155" s="587"/>
      <c r="H155" s="612"/>
    </row>
    <row r="156" spans="3:8" ht="15">
      <c r="C156" s="613"/>
      <c r="D156" s="519"/>
      <c r="E156" s="519"/>
      <c r="F156" s="614"/>
      <c r="G156" s="615"/>
      <c r="H156" s="612"/>
    </row>
    <row r="157" spans="3:8" ht="15">
      <c r="C157" s="613"/>
      <c r="D157" s="519"/>
      <c r="E157" s="519"/>
      <c r="F157" s="614"/>
      <c r="G157" s="615"/>
      <c r="H157" s="612"/>
    </row>
    <row r="158" spans="3:8" ht="15">
      <c r="C158" s="528"/>
      <c r="D158" s="531"/>
      <c r="E158" s="547"/>
      <c r="F158" s="616"/>
      <c r="G158" s="584"/>
      <c r="H158" s="612"/>
    </row>
    <row r="159" spans="3:8" ht="15">
      <c r="C159" s="515" t="s">
        <v>1273</v>
      </c>
      <c r="D159" s="548"/>
      <c r="E159" s="548"/>
      <c r="F159" s="549"/>
      <c r="G159" s="582"/>
      <c r="H159" s="609">
        <f>SUM(H155:H158)</f>
        <v>0</v>
      </c>
    </row>
    <row r="160" spans="3:8" ht="15">
      <c r="C160" s="491"/>
      <c r="D160" s="491"/>
      <c r="E160" s="496"/>
      <c r="F160" s="498"/>
      <c r="G160" s="551"/>
      <c r="H160" s="552">
        <f>H129+H138+H152+H159</f>
        <v>40.002540000000003</v>
      </c>
    </row>
    <row r="161" spans="3:8" ht="15">
      <c r="C161" s="553"/>
      <c r="D161" s="553"/>
      <c r="E161" s="515" t="s">
        <v>1274</v>
      </c>
      <c r="F161" s="549"/>
      <c r="G161" s="548"/>
      <c r="H161" s="470">
        <f>ROUND((H159+H152+H138+H129),2)</f>
        <v>40</v>
      </c>
    </row>
    <row r="162" spans="3:8" ht="15">
      <c r="C162" s="553"/>
      <c r="D162" s="553"/>
      <c r="E162" s="468" t="s">
        <v>1275</v>
      </c>
      <c r="F162" s="549"/>
      <c r="G162" s="554">
        <v>0.15</v>
      </c>
      <c r="H162" s="548">
        <f>H161*G162</f>
        <v>6</v>
      </c>
    </row>
    <row r="163" spans="3:8" ht="15">
      <c r="C163" s="553"/>
      <c r="D163" s="553"/>
      <c r="E163" s="468" t="s">
        <v>1276</v>
      </c>
      <c r="F163" s="549"/>
      <c r="G163" s="554">
        <v>0.05</v>
      </c>
      <c r="H163" s="548">
        <f>H161*G163</f>
        <v>2</v>
      </c>
    </row>
    <row r="164" spans="3:8" ht="15">
      <c r="C164" s="553"/>
      <c r="D164" s="553"/>
      <c r="E164" s="468" t="s">
        <v>1277</v>
      </c>
      <c r="F164" s="549"/>
      <c r="G164" s="548"/>
      <c r="H164" s="548">
        <f>SUM(H161:H163)</f>
        <v>48</v>
      </c>
    </row>
    <row r="165" spans="3:8" ht="15">
      <c r="C165" s="553"/>
      <c r="D165" s="553"/>
      <c r="E165" s="502" t="s">
        <v>1587</v>
      </c>
      <c r="F165" s="498"/>
      <c r="G165" s="535"/>
      <c r="H165" s="555">
        <f>ROUND((H164),2)</f>
        <v>48</v>
      </c>
    </row>
    <row r="166" spans="3:8" ht="15.75">
      <c r="C166" s="650" t="s">
        <v>1613</v>
      </c>
      <c r="D166" s="465"/>
      <c r="E166" s="556"/>
      <c r="F166" s="460"/>
      <c r="G166" s="460"/>
      <c r="H166" s="556"/>
    </row>
    <row r="167" spans="3:8" ht="15.75">
      <c r="C167" s="465"/>
      <c r="D167" s="465"/>
      <c r="E167" s="465"/>
      <c r="F167" s="465"/>
      <c r="G167" s="465"/>
      <c r="H167" s="465"/>
    </row>
    <row r="168" spans="3:8" ht="15.75">
      <c r="C168" s="651" t="s">
        <v>1403</v>
      </c>
      <c r="D168" s="465"/>
      <c r="E168" s="465"/>
      <c r="F168" s="465"/>
      <c r="G168" s="465"/>
      <c r="H168" s="460"/>
    </row>
    <row r="169" spans="3:8" ht="15.75">
      <c r="C169" s="455"/>
      <c r="D169" s="465"/>
      <c r="E169" s="465"/>
      <c r="F169" s="557"/>
      <c r="G169" s="558"/>
      <c r="H169" s="558"/>
    </row>
    <row r="170" spans="3:8">
      <c r="C170" s="455"/>
      <c r="D170" s="559"/>
      <c r="E170" s="559"/>
      <c r="F170" s="1205" t="s">
        <v>1405</v>
      </c>
      <c r="G170" s="1205"/>
      <c r="H170" s="1205"/>
    </row>
    <row r="171" spans="3:8">
      <c r="C171" s="455"/>
      <c r="D171" s="559"/>
      <c r="E171" s="559"/>
      <c r="F171" s="1205"/>
      <c r="G171" s="1205"/>
      <c r="H171" s="1205"/>
    </row>
    <row r="172" spans="3:8" ht="15.75">
      <c r="C172" s="455"/>
      <c r="D172" s="460"/>
      <c r="E172" s="460"/>
      <c r="F172" s="560"/>
      <c r="G172" s="560"/>
      <c r="H172" s="460"/>
    </row>
    <row r="173" spans="3:8" ht="80.099999999999994" customHeight="1">
      <c r="C173" s="453"/>
      <c r="D173" s="453"/>
      <c r="E173" s="453"/>
      <c r="F173" s="453"/>
      <c r="G173" s="453"/>
      <c r="H173" s="453"/>
    </row>
    <row r="174" spans="3:8" ht="15.75">
      <c r="C174" s="455"/>
      <c r="D174" s="455"/>
      <c r="E174" s="455"/>
      <c r="F174" s="456"/>
      <c r="G174" s="457"/>
      <c r="H174" s="457"/>
    </row>
    <row r="175" spans="3:8" ht="21">
      <c r="C175" s="1208" t="s">
        <v>1579</v>
      </c>
      <c r="D175" s="1208"/>
      <c r="E175" s="1208"/>
      <c r="F175" s="1208"/>
      <c r="G175" s="1208"/>
      <c r="H175" s="1208"/>
    </row>
    <row r="176" spans="3:8" ht="15.75">
      <c r="C176" s="458" t="s">
        <v>1255</v>
      </c>
      <c r="D176" s="459" t="str">
        <f>+'PRESUPUESTO UNIV UARTES'!B39</f>
        <v>1.31</v>
      </c>
      <c r="E176" s="460"/>
      <c r="F176" s="460"/>
      <c r="G176" s="461" t="s">
        <v>1256</v>
      </c>
      <c r="H176" s="462" t="str">
        <f>+'PRESUPUESTO UNIV UARTES'!G39</f>
        <v>u</v>
      </c>
    </row>
    <row r="177" spans="3:8" ht="46.5" customHeight="1">
      <c r="C177" s="463" t="s">
        <v>1258</v>
      </c>
      <c r="D177" s="1210" t="str">
        <f>+'PRESUPUESTO UNIV UARTES'!C44</f>
        <v>Instalación de puertas existentes incluye perfilería, cerradura, accesorios nuevos, lijado, pintura, jamba y los trabajos necesarios de albañilería y carpintería para su reutilización.</v>
      </c>
      <c r="E177" s="1210"/>
      <c r="F177" s="1210"/>
      <c r="G177" s="1210"/>
      <c r="H177" s="464"/>
    </row>
    <row r="178" spans="3:8" ht="15.75">
      <c r="C178" s="465"/>
      <c r="D178" s="465"/>
      <c r="E178" s="465"/>
      <c r="F178" s="465"/>
      <c r="G178" s="465"/>
      <c r="H178" s="465"/>
    </row>
    <row r="179" spans="3:8" ht="15">
      <c r="C179" s="468" t="s">
        <v>1259</v>
      </c>
      <c r="D179" s="469"/>
      <c r="E179" s="469"/>
      <c r="F179" s="469"/>
      <c r="G179" s="469"/>
      <c r="H179" s="470"/>
    </row>
    <row r="180" spans="3:8" ht="15">
      <c r="C180" s="474" t="s">
        <v>8</v>
      </c>
      <c r="D180" s="474" t="s">
        <v>10</v>
      </c>
      <c r="E180" s="474" t="s">
        <v>1261</v>
      </c>
      <c r="F180" s="474" t="s">
        <v>1262</v>
      </c>
      <c r="G180" s="474" t="s">
        <v>1263</v>
      </c>
      <c r="H180" s="474" t="s">
        <v>1264</v>
      </c>
    </row>
    <row r="181" spans="3:8" ht="15">
      <c r="C181" s="476" t="s">
        <v>1282</v>
      </c>
      <c r="D181" s="512"/>
      <c r="E181" s="478"/>
      <c r="F181" s="479"/>
      <c r="G181" s="591"/>
      <c r="H181" s="479">
        <f>5%*H194</f>
        <v>4.7740000000000005E-2</v>
      </c>
    </row>
    <row r="182" spans="3:8" ht="15">
      <c r="C182" s="476"/>
      <c r="D182" s="512"/>
      <c r="E182" s="476"/>
      <c r="F182" s="510"/>
      <c r="G182" s="566"/>
      <c r="H182" s="510"/>
    </row>
    <row r="183" spans="3:8" ht="15">
      <c r="C183" s="476"/>
      <c r="D183" s="512"/>
      <c r="E183" s="476"/>
      <c r="F183" s="510"/>
      <c r="G183" s="566"/>
      <c r="H183" s="510"/>
    </row>
    <row r="184" spans="3:8" ht="15">
      <c r="C184" s="476"/>
      <c r="D184" s="490"/>
      <c r="E184" s="476"/>
      <c r="F184" s="510"/>
      <c r="G184" s="512"/>
      <c r="H184" s="494"/>
    </row>
    <row r="185" spans="3:8" ht="15">
      <c r="C185" s="515" t="s">
        <v>1279</v>
      </c>
      <c r="D185" s="514"/>
      <c r="E185" s="515"/>
      <c r="F185" s="563"/>
      <c r="G185" s="501"/>
      <c r="H185" s="564">
        <f>SUM(H181:H184)</f>
        <v>4.7740000000000005E-2</v>
      </c>
    </row>
    <row r="186" spans="3:8" ht="15">
      <c r="C186" s="502" t="s">
        <v>1267</v>
      </c>
      <c r="D186" s="503"/>
      <c r="E186" s="503"/>
      <c r="F186" s="503"/>
      <c r="G186" s="503"/>
      <c r="H186" s="470"/>
    </row>
    <row r="187" spans="3:8" ht="15">
      <c r="C187" s="507" t="s">
        <v>8</v>
      </c>
      <c r="D187" s="573" t="s">
        <v>10</v>
      </c>
      <c r="E187" s="507" t="s">
        <v>1268</v>
      </c>
      <c r="F187" s="507" t="s">
        <v>1262</v>
      </c>
      <c r="G187" s="507" t="s">
        <v>1263</v>
      </c>
      <c r="H187" s="507" t="s">
        <v>1264</v>
      </c>
    </row>
    <row r="188" spans="3:8" ht="15">
      <c r="C188" s="600" t="s">
        <v>1280</v>
      </c>
      <c r="D188" s="567">
        <v>1</v>
      </c>
      <c r="E188" s="587">
        <f>+'MANO DE OBRA'!F17</f>
        <v>3.83</v>
      </c>
      <c r="F188" s="479">
        <f>D188*E188</f>
        <v>3.83</v>
      </c>
      <c r="G188" s="565">
        <v>0.124</v>
      </c>
      <c r="H188" s="479">
        <f>F188*G188</f>
        <v>0.47492000000000001</v>
      </c>
    </row>
    <row r="189" spans="3:8" ht="15">
      <c r="C189" s="601" t="s">
        <v>1304</v>
      </c>
      <c r="D189" s="512">
        <v>1</v>
      </c>
      <c r="E189" s="599">
        <f>+'MANO DE OBRA'!F22</f>
        <v>3.87</v>
      </c>
      <c r="F189" s="510">
        <f>D189*E189</f>
        <v>3.87</v>
      </c>
      <c r="G189" s="566">
        <f>G188</f>
        <v>0.124</v>
      </c>
      <c r="H189" s="510">
        <f>F189*G189</f>
        <v>0.47988000000000003</v>
      </c>
    </row>
    <row r="190" spans="3:8" ht="15">
      <c r="C190" s="509"/>
      <c r="D190" s="512"/>
      <c r="E190" s="476"/>
      <c r="F190" s="510"/>
      <c r="G190" s="566"/>
      <c r="H190" s="510"/>
    </row>
    <row r="191" spans="3:8" ht="15">
      <c r="C191" s="509"/>
      <c r="D191" s="512"/>
      <c r="E191" s="476"/>
      <c r="F191" s="510"/>
      <c r="G191" s="566"/>
      <c r="H191" s="510"/>
    </row>
    <row r="192" spans="3:8" ht="15">
      <c r="C192" s="509"/>
      <c r="D192" s="512"/>
      <c r="E192" s="476"/>
      <c r="F192" s="492"/>
      <c r="G192" s="512"/>
      <c r="H192" s="532"/>
    </row>
    <row r="193" spans="3:8" ht="15">
      <c r="C193" s="509"/>
      <c r="D193" s="512"/>
      <c r="E193" s="476"/>
      <c r="F193" s="510"/>
      <c r="G193" s="512"/>
      <c r="H193" s="510"/>
    </row>
    <row r="194" spans="3:8" ht="15">
      <c r="C194" s="514" t="s">
        <v>1295</v>
      </c>
      <c r="D194" s="514"/>
      <c r="E194" s="515"/>
      <c r="F194" s="514"/>
      <c r="G194" s="470"/>
      <c r="H194" s="501">
        <f>SUM(H188:H193)</f>
        <v>0.95480000000000009</v>
      </c>
    </row>
    <row r="195" spans="3:8" ht="15">
      <c r="C195" s="502" t="s">
        <v>547</v>
      </c>
      <c r="D195" s="469"/>
      <c r="E195" s="503"/>
      <c r="F195" s="503"/>
      <c r="G195" s="469"/>
      <c r="H195" s="470"/>
    </row>
    <row r="196" spans="3:8" ht="15">
      <c r="C196" s="579" t="s">
        <v>8</v>
      </c>
      <c r="D196" s="568"/>
      <c r="E196" s="568" t="s">
        <v>9</v>
      </c>
      <c r="F196" s="580" t="s">
        <v>10</v>
      </c>
      <c r="G196" s="580" t="s">
        <v>1270</v>
      </c>
      <c r="H196" s="568" t="s">
        <v>1264</v>
      </c>
    </row>
    <row r="197" spans="3:8" ht="15" customHeight="1">
      <c r="C197" s="1198" t="s">
        <v>1614</v>
      </c>
      <c r="D197" s="1199"/>
      <c r="E197" s="592" t="s">
        <v>1257</v>
      </c>
      <c r="F197" s="567">
        <v>1</v>
      </c>
      <c r="G197" s="593">
        <v>39</v>
      </c>
      <c r="H197" s="479">
        <f>F197*G197</f>
        <v>39</v>
      </c>
    </row>
    <row r="198" spans="3:8" ht="15">
      <c r="C198" s="1211"/>
      <c r="D198" s="1212"/>
      <c r="E198" s="594"/>
      <c r="F198" s="512"/>
      <c r="G198" s="595"/>
      <c r="H198" s="532"/>
    </row>
    <row r="199" spans="3:8" ht="15">
      <c r="C199" s="1211"/>
      <c r="D199" s="1212"/>
      <c r="E199" s="529"/>
      <c r="F199" s="512"/>
      <c r="G199" s="491"/>
      <c r="H199" s="510"/>
    </row>
    <row r="200" spans="3:8" ht="15">
      <c r="C200" s="528"/>
      <c r="D200" s="491"/>
      <c r="E200" s="529"/>
      <c r="F200" s="512"/>
      <c r="G200" s="531"/>
      <c r="H200" s="510"/>
    </row>
    <row r="201" spans="3:8" ht="15">
      <c r="C201" s="528"/>
      <c r="D201" s="491"/>
      <c r="E201" s="529"/>
      <c r="F201" s="512"/>
      <c r="G201" s="531"/>
      <c r="H201" s="510"/>
    </row>
    <row r="202" spans="3:8" ht="15">
      <c r="C202" s="528"/>
      <c r="D202" s="491"/>
      <c r="E202" s="529"/>
      <c r="F202" s="512"/>
      <c r="G202" s="531"/>
      <c r="H202" s="532"/>
    </row>
    <row r="203" spans="3:8" ht="15">
      <c r="C203" s="528"/>
      <c r="D203" s="491"/>
      <c r="E203" s="529"/>
      <c r="F203" s="512"/>
      <c r="G203" s="531"/>
      <c r="H203" s="532"/>
    </row>
    <row r="204" spans="3:8" ht="15">
      <c r="C204" s="528"/>
      <c r="D204" s="491"/>
      <c r="E204" s="529"/>
      <c r="F204" s="512"/>
      <c r="G204" s="531"/>
      <c r="H204" s="532"/>
    </row>
    <row r="205" spans="3:8" ht="15">
      <c r="C205" s="528"/>
      <c r="D205" s="491"/>
      <c r="E205" s="529"/>
      <c r="F205" s="512"/>
      <c r="G205" s="531"/>
      <c r="H205" s="532"/>
    </row>
    <row r="206" spans="3:8" ht="15">
      <c r="C206" s="528"/>
      <c r="D206" s="491"/>
      <c r="E206" s="529"/>
      <c r="F206" s="512"/>
      <c r="G206" s="531"/>
      <c r="H206" s="532"/>
    </row>
    <row r="207" spans="3:8" ht="15">
      <c r="C207" s="533"/>
      <c r="D207" s="498"/>
      <c r="E207" s="534"/>
      <c r="F207" s="497"/>
      <c r="G207" s="535"/>
      <c r="H207" s="536"/>
    </row>
    <row r="208" spans="3:8" ht="15">
      <c r="C208" s="476" t="s">
        <v>1271</v>
      </c>
      <c r="D208" s="531"/>
      <c r="E208" s="538"/>
      <c r="F208" s="498"/>
      <c r="G208" s="497"/>
      <c r="H208" s="539">
        <f>SUM(H197:H207)</f>
        <v>39</v>
      </c>
    </row>
    <row r="209" spans="3:8" ht="15">
      <c r="C209" s="468" t="s">
        <v>1272</v>
      </c>
      <c r="D209" s="469"/>
      <c r="E209" s="469"/>
      <c r="F209" s="469"/>
      <c r="G209" s="469"/>
      <c r="H209" s="470"/>
    </row>
    <row r="210" spans="3:8" ht="15">
      <c r="C210" s="579" t="s">
        <v>8</v>
      </c>
      <c r="D210" s="568"/>
      <c r="E210" s="568" t="s">
        <v>9</v>
      </c>
      <c r="F210" s="580" t="s">
        <v>10</v>
      </c>
      <c r="G210" s="579" t="s">
        <v>1261</v>
      </c>
      <c r="H210" s="580" t="s">
        <v>1264</v>
      </c>
    </row>
    <row r="211" spans="3:8" ht="15">
      <c r="C211" s="596"/>
      <c r="D211" s="526"/>
      <c r="E211" s="586"/>
      <c r="F211" s="567"/>
      <c r="G211" s="587"/>
      <c r="H211" s="612"/>
    </row>
    <row r="212" spans="3:8" ht="15">
      <c r="C212" s="613"/>
      <c r="D212" s="519"/>
      <c r="E212" s="519"/>
      <c r="F212" s="614"/>
      <c r="G212" s="615"/>
      <c r="H212" s="612"/>
    </row>
    <row r="213" spans="3:8" ht="15">
      <c r="C213" s="613"/>
      <c r="D213" s="519"/>
      <c r="E213" s="519"/>
      <c r="F213" s="614"/>
      <c r="G213" s="615"/>
      <c r="H213" s="612"/>
    </row>
    <row r="214" spans="3:8" ht="15">
      <c r="C214" s="528"/>
      <c r="D214" s="531"/>
      <c r="E214" s="547"/>
      <c r="F214" s="616"/>
      <c r="G214" s="584"/>
      <c r="H214" s="612"/>
    </row>
    <row r="215" spans="3:8" ht="15">
      <c r="C215" s="515" t="s">
        <v>1273</v>
      </c>
      <c r="D215" s="548"/>
      <c r="E215" s="548"/>
      <c r="F215" s="549"/>
      <c r="G215" s="582"/>
      <c r="H215" s="609">
        <f>SUM(H211:H214)</f>
        <v>0</v>
      </c>
    </row>
    <row r="216" spans="3:8" ht="15">
      <c r="C216" s="491"/>
      <c r="D216" s="491"/>
      <c r="E216" s="496"/>
      <c r="F216" s="498"/>
      <c r="G216" s="551"/>
      <c r="H216" s="552">
        <f>H185+H194+H208+H215</f>
        <v>40.002540000000003</v>
      </c>
    </row>
    <row r="217" spans="3:8" ht="15">
      <c r="C217" s="553"/>
      <c r="D217" s="553"/>
      <c r="E217" s="515" t="s">
        <v>1274</v>
      </c>
      <c r="F217" s="549"/>
      <c r="G217" s="548"/>
      <c r="H217" s="470">
        <f>ROUND((H215+H208+H194+H185),2)</f>
        <v>40</v>
      </c>
    </row>
    <row r="218" spans="3:8" ht="15">
      <c r="C218" s="553"/>
      <c r="D218" s="553"/>
      <c r="E218" s="468" t="s">
        <v>1275</v>
      </c>
      <c r="F218" s="549"/>
      <c r="G218" s="554">
        <v>0.15</v>
      </c>
      <c r="H218" s="548">
        <f>H217*G218</f>
        <v>6</v>
      </c>
    </row>
    <row r="219" spans="3:8" ht="15">
      <c r="C219" s="553"/>
      <c r="D219" s="553"/>
      <c r="E219" s="468" t="s">
        <v>1276</v>
      </c>
      <c r="F219" s="549"/>
      <c r="G219" s="554">
        <v>0.05</v>
      </c>
      <c r="H219" s="548">
        <f>H217*G219</f>
        <v>2</v>
      </c>
    </row>
    <row r="220" spans="3:8" ht="15">
      <c r="C220" s="553"/>
      <c r="D220" s="553"/>
      <c r="E220" s="468" t="s">
        <v>1277</v>
      </c>
      <c r="F220" s="549"/>
      <c r="G220" s="548"/>
      <c r="H220" s="548">
        <f>SUM(H217:H219)</f>
        <v>48</v>
      </c>
    </row>
    <row r="221" spans="3:8" ht="15">
      <c r="C221" s="553"/>
      <c r="D221" s="553"/>
      <c r="E221" s="502" t="s">
        <v>1587</v>
      </c>
      <c r="F221" s="498"/>
      <c r="G221" s="535"/>
      <c r="H221" s="555">
        <f>ROUND((H220),2)</f>
        <v>48</v>
      </c>
    </row>
    <row r="222" spans="3:8" ht="15.75">
      <c r="C222" s="650" t="s">
        <v>1613</v>
      </c>
      <c r="D222" s="465"/>
      <c r="E222" s="556"/>
      <c r="F222" s="460"/>
      <c r="G222" s="460"/>
      <c r="H222" s="556"/>
    </row>
    <row r="223" spans="3:8" ht="15.75">
      <c r="C223" s="465"/>
      <c r="D223" s="465"/>
      <c r="E223" s="465"/>
      <c r="F223" s="465"/>
      <c r="G223" s="465"/>
      <c r="H223" s="465"/>
    </row>
    <row r="224" spans="3:8" ht="15.75">
      <c r="C224" s="651" t="s">
        <v>1403</v>
      </c>
      <c r="D224" s="465"/>
      <c r="E224" s="465"/>
      <c r="F224" s="465"/>
      <c r="G224" s="465"/>
      <c r="H224" s="460"/>
    </row>
    <row r="225" spans="3:8" ht="15.75">
      <c r="C225" s="455"/>
      <c r="D225" s="465"/>
      <c r="E225" s="465"/>
      <c r="F225" s="557"/>
      <c r="G225" s="558"/>
      <c r="H225" s="558"/>
    </row>
    <row r="226" spans="3:8">
      <c r="C226" s="455"/>
      <c r="D226" s="559"/>
      <c r="E226" s="559"/>
      <c r="F226" s="1205" t="s">
        <v>1405</v>
      </c>
      <c r="G226" s="1205"/>
      <c r="H226" s="1205"/>
    </row>
    <row r="227" spans="3:8">
      <c r="C227" s="455"/>
      <c r="D227" s="559"/>
      <c r="E227" s="559"/>
      <c r="F227" s="1205"/>
      <c r="G227" s="1205"/>
      <c r="H227" s="1205"/>
    </row>
    <row r="228" spans="3:8" ht="15.75">
      <c r="C228" s="455"/>
      <c r="D228" s="460"/>
      <c r="E228" s="460"/>
      <c r="F228" s="560"/>
      <c r="G228" s="560"/>
      <c r="H228" s="460"/>
    </row>
    <row r="229" spans="3:8" ht="80.099999999999994" customHeight="1">
      <c r="C229" s="453"/>
      <c r="D229" s="453"/>
      <c r="E229" s="453"/>
      <c r="F229" s="453"/>
      <c r="G229" s="453"/>
      <c r="H229" s="453"/>
    </row>
    <row r="230" spans="3:8" ht="15.75">
      <c r="C230" s="455"/>
      <c r="D230" s="455"/>
      <c r="E230" s="455"/>
      <c r="F230" s="456"/>
      <c r="G230" s="457"/>
      <c r="H230" s="457"/>
    </row>
    <row r="231" spans="3:8" ht="21">
      <c r="C231" s="1208" t="s">
        <v>1579</v>
      </c>
      <c r="D231" s="1208"/>
      <c r="E231" s="1208"/>
      <c r="F231" s="1208"/>
      <c r="G231" s="1208"/>
      <c r="H231" s="1208"/>
    </row>
    <row r="232" spans="3:8" ht="15.75">
      <c r="C232" s="458" t="s">
        <v>1255</v>
      </c>
      <c r="D232" s="459" t="str">
        <f>+'PRESUPUESTO UNIV UARTES'!B45</f>
        <v>1.34</v>
      </c>
      <c r="E232" s="460"/>
      <c r="F232" s="460"/>
      <c r="G232" s="461" t="s">
        <v>1256</v>
      </c>
      <c r="H232" s="462" t="str">
        <f>+'PRESUPUESTO UNIV UARTES'!G45</f>
        <v>u</v>
      </c>
    </row>
    <row r="233" spans="3:8" ht="27" customHeight="1">
      <c r="C233" s="463" t="s">
        <v>1258</v>
      </c>
      <c r="D233" s="1210" t="str">
        <f>+'PRESUPUESTO UNIV UARTES'!C45</f>
        <v>Provisión en instalación de fregadero de hormigón armado más aumento de mesón- incluye accesorios y grifería-acero inoxidable</v>
      </c>
      <c r="E233" s="1210"/>
      <c r="F233" s="1210"/>
      <c r="G233" s="1210"/>
      <c r="H233" s="464"/>
    </row>
    <row r="234" spans="3:8" ht="15.75">
      <c r="C234" s="465"/>
      <c r="D234" s="465"/>
      <c r="E234" s="465"/>
      <c r="F234" s="465"/>
      <c r="G234" s="465"/>
      <c r="H234" s="465"/>
    </row>
    <row r="235" spans="3:8" ht="15">
      <c r="C235" s="468" t="s">
        <v>1259</v>
      </c>
      <c r="D235" s="469"/>
      <c r="E235" s="469"/>
      <c r="F235" s="469"/>
      <c r="G235" s="469"/>
      <c r="H235" s="470"/>
    </row>
    <row r="236" spans="3:8" ht="15">
      <c r="C236" s="474" t="s">
        <v>8</v>
      </c>
      <c r="D236" s="474" t="s">
        <v>10</v>
      </c>
      <c r="E236" s="474" t="s">
        <v>1261</v>
      </c>
      <c r="F236" s="474" t="s">
        <v>1262</v>
      </c>
      <c r="G236" s="474" t="s">
        <v>1263</v>
      </c>
      <c r="H236" s="474" t="s">
        <v>1264</v>
      </c>
    </row>
    <row r="237" spans="3:8" ht="15">
      <c r="C237" s="476" t="s">
        <v>1265</v>
      </c>
      <c r="D237" s="477"/>
      <c r="E237" s="478"/>
      <c r="F237" s="479"/>
      <c r="G237" s="480"/>
      <c r="H237" s="481">
        <f>5%*H252</f>
        <v>2.5021297499999999</v>
      </c>
    </row>
    <row r="238" spans="3:8" ht="15">
      <c r="C238" s="698" t="s">
        <v>1581</v>
      </c>
      <c r="D238" s="477">
        <v>0.5</v>
      </c>
      <c r="E238" s="483">
        <v>4.18</v>
      </c>
      <c r="F238" s="483">
        <f>D238*E238</f>
        <v>2.09</v>
      </c>
      <c r="G238" s="484">
        <v>1.9870000000000001</v>
      </c>
      <c r="H238" s="477">
        <f>F238*G238</f>
        <v>4.1528299999999998</v>
      </c>
    </row>
    <row r="239" spans="3:8" ht="15">
      <c r="C239" s="698" t="s">
        <v>1582</v>
      </c>
      <c r="D239" s="477">
        <v>0.5</v>
      </c>
      <c r="E239" s="483">
        <v>4.0599999999999996</v>
      </c>
      <c r="F239" s="483">
        <f>D239*E239</f>
        <v>2.0299999999999998</v>
      </c>
      <c r="G239" s="484">
        <f>+G238</f>
        <v>1.9870000000000001</v>
      </c>
      <c r="H239" s="477">
        <f>F239*G239</f>
        <v>4.0336099999999995</v>
      </c>
    </row>
    <row r="240" spans="3:8" ht="15">
      <c r="C240" s="698" t="s">
        <v>1662</v>
      </c>
      <c r="D240" s="477">
        <v>0.5</v>
      </c>
      <c r="E240" s="478">
        <v>2.5</v>
      </c>
      <c r="F240" s="483">
        <f>D240*E240</f>
        <v>1.25</v>
      </c>
      <c r="G240" s="484">
        <f>+G238</f>
        <v>1.9870000000000001</v>
      </c>
      <c r="H240" s="477">
        <f>F240*G240</f>
        <v>2.4837500000000001</v>
      </c>
    </row>
    <row r="241" spans="3:8" ht="15">
      <c r="C241" s="476"/>
      <c r="D241" s="490"/>
      <c r="E241" s="491"/>
      <c r="F241" s="492"/>
      <c r="G241" s="493"/>
      <c r="H241" s="494"/>
    </row>
    <row r="242" spans="3:8" ht="15">
      <c r="C242" s="496" t="s">
        <v>1266</v>
      </c>
      <c r="D242" s="497"/>
      <c r="E242" s="498"/>
      <c r="F242" s="499"/>
      <c r="G242" s="500"/>
      <c r="H242" s="501">
        <f>SUM(H237:H241)</f>
        <v>13.17231975</v>
      </c>
    </row>
    <row r="243" spans="3:8" ht="15">
      <c r="C243" s="502" t="s">
        <v>1267</v>
      </c>
      <c r="D243" s="503"/>
      <c r="E243" s="503"/>
      <c r="F243" s="503"/>
      <c r="G243" s="504"/>
      <c r="H243" s="470"/>
    </row>
    <row r="244" spans="3:8" ht="15">
      <c r="C244" s="474" t="s">
        <v>8</v>
      </c>
      <c r="D244" s="474" t="s">
        <v>10</v>
      </c>
      <c r="E244" s="474" t="s">
        <v>1268</v>
      </c>
      <c r="F244" s="474" t="s">
        <v>1262</v>
      </c>
      <c r="G244" s="506" t="s">
        <v>1263</v>
      </c>
      <c r="H244" s="507" t="s">
        <v>1264</v>
      </c>
    </row>
    <row r="245" spans="3:8" ht="15">
      <c r="C245" s="600" t="s">
        <v>1280</v>
      </c>
      <c r="D245" s="567">
        <v>2</v>
      </c>
      <c r="E245" s="587">
        <f>+'MANO DE OBRA'!F17</f>
        <v>3.83</v>
      </c>
      <c r="F245" s="479">
        <f>D245*E245</f>
        <v>7.66</v>
      </c>
      <c r="G245" s="565">
        <f>+G238</f>
        <v>1.9870000000000001</v>
      </c>
      <c r="H245" s="479">
        <f>F245*G245</f>
        <v>15.220420000000001</v>
      </c>
    </row>
    <row r="246" spans="3:8" ht="15">
      <c r="C246" s="601" t="s">
        <v>1586</v>
      </c>
      <c r="D246" s="512">
        <v>1</v>
      </c>
      <c r="E246" s="599">
        <f>+'MANO DE OBRA'!F38</f>
        <v>3.87</v>
      </c>
      <c r="F246" s="492">
        <f>D246*E246</f>
        <v>3.87</v>
      </c>
      <c r="G246" s="511">
        <f>+G245</f>
        <v>1.9870000000000001</v>
      </c>
      <c r="H246" s="510">
        <f t="shared" ref="H246:H248" si="1">F246*G246</f>
        <v>7.6896900000000006</v>
      </c>
    </row>
    <row r="247" spans="3:8" ht="15">
      <c r="C247" s="509" t="s">
        <v>1304</v>
      </c>
      <c r="D247" s="510">
        <v>1</v>
      </c>
      <c r="E247" s="492">
        <f>+'MANO DE OBRA'!F22</f>
        <v>3.87</v>
      </c>
      <c r="F247" s="492">
        <f t="shared" ref="F247:F250" si="2">D247*E247</f>
        <v>3.87</v>
      </c>
      <c r="G247" s="511">
        <f>+G245</f>
        <v>1.9870000000000001</v>
      </c>
      <c r="H247" s="510">
        <f t="shared" si="1"/>
        <v>7.6896900000000006</v>
      </c>
    </row>
    <row r="248" spans="3:8" ht="15">
      <c r="C248" s="509" t="s">
        <v>1577</v>
      </c>
      <c r="D248" s="510">
        <v>1</v>
      </c>
      <c r="E248" s="492">
        <f>+'MANO DE OBRA'!F28</f>
        <v>3.87</v>
      </c>
      <c r="F248" s="492">
        <f t="shared" si="2"/>
        <v>3.87</v>
      </c>
      <c r="G248" s="511">
        <f>+G245</f>
        <v>1.9870000000000001</v>
      </c>
      <c r="H248" s="510">
        <f t="shared" si="1"/>
        <v>7.6896900000000006</v>
      </c>
    </row>
    <row r="249" spans="3:8" ht="15">
      <c r="C249" s="509" t="s">
        <v>1289</v>
      </c>
      <c r="D249" s="510">
        <v>1</v>
      </c>
      <c r="E249" s="492">
        <f>+'MANO DE OBRA'!F18</f>
        <v>3.87</v>
      </c>
      <c r="F249" s="492">
        <f t="shared" si="2"/>
        <v>3.87</v>
      </c>
      <c r="G249" s="511">
        <f>+G245</f>
        <v>1.9870000000000001</v>
      </c>
      <c r="H249" s="510">
        <f t="shared" ref="H249:H250" si="3">F249*G249</f>
        <v>7.6896900000000006</v>
      </c>
    </row>
    <row r="250" spans="3:8" ht="15">
      <c r="C250" s="509" t="s">
        <v>1401</v>
      </c>
      <c r="D250" s="510">
        <v>0.5</v>
      </c>
      <c r="E250" s="492">
        <f>+'MANO DE OBRA'!F69</f>
        <v>4.09</v>
      </c>
      <c r="F250" s="492">
        <f t="shared" si="2"/>
        <v>2.0449999999999999</v>
      </c>
      <c r="G250" s="511">
        <f>+G245</f>
        <v>1.9870000000000001</v>
      </c>
      <c r="H250" s="510">
        <f t="shared" si="3"/>
        <v>4.063415</v>
      </c>
    </row>
    <row r="251" spans="3:8" ht="15">
      <c r="C251" s="509"/>
      <c r="D251" s="510"/>
      <c r="E251" s="492"/>
      <c r="F251" s="510"/>
      <c r="G251" s="512"/>
      <c r="H251" s="510"/>
    </row>
    <row r="252" spans="3:8" ht="15">
      <c r="C252" s="514" t="s">
        <v>1269</v>
      </c>
      <c r="D252" s="514"/>
      <c r="E252" s="515"/>
      <c r="F252" s="514"/>
      <c r="G252" s="514"/>
      <c r="H252" s="501">
        <f>SUM(H245:H251)</f>
        <v>50.042594999999999</v>
      </c>
    </row>
    <row r="253" spans="3:8" ht="15">
      <c r="C253" s="502" t="s">
        <v>547</v>
      </c>
      <c r="D253" s="469"/>
      <c r="E253" s="503"/>
      <c r="F253" s="503"/>
      <c r="G253" s="469"/>
      <c r="H253" s="470"/>
    </row>
    <row r="254" spans="3:8" ht="15">
      <c r="C254" s="579" t="s">
        <v>8</v>
      </c>
      <c r="D254" s="519"/>
      <c r="E254" s="580" t="s">
        <v>9</v>
      </c>
      <c r="F254" s="580" t="s">
        <v>10</v>
      </c>
      <c r="G254" s="580" t="s">
        <v>1270</v>
      </c>
      <c r="H254" s="568" t="s">
        <v>1264</v>
      </c>
    </row>
    <row r="255" spans="3:8" ht="60" customHeight="1">
      <c r="C255" s="1198" t="s">
        <v>1713</v>
      </c>
      <c r="D255" s="1199"/>
      <c r="E255" s="737" t="s">
        <v>1257</v>
      </c>
      <c r="F255" s="734">
        <v>1</v>
      </c>
      <c r="G255" s="735">
        <v>333</v>
      </c>
      <c r="H255" s="619">
        <f>G255*F255</f>
        <v>333</v>
      </c>
    </row>
    <row r="256" spans="3:8" ht="15">
      <c r="C256" s="528"/>
      <c r="D256" s="491"/>
      <c r="E256" s="594"/>
      <c r="F256" s="512"/>
      <c r="G256" s="595"/>
      <c r="H256" s="510"/>
    </row>
    <row r="257" spans="3:8" ht="15">
      <c r="C257" s="528"/>
      <c r="D257" s="491"/>
      <c r="E257" s="529"/>
      <c r="F257" s="512"/>
      <c r="G257" s="491"/>
      <c r="H257" s="510"/>
    </row>
    <row r="258" spans="3:8" ht="15">
      <c r="C258" s="705"/>
      <c r="D258" s="710"/>
      <c r="E258" s="714"/>
      <c r="F258" s="715"/>
      <c r="G258" s="709"/>
      <c r="H258" s="709"/>
    </row>
    <row r="259" spans="3:8" ht="15">
      <c r="C259" s="705"/>
      <c r="D259" s="710"/>
      <c r="E259" s="707"/>
      <c r="F259" s="713"/>
      <c r="G259" s="709"/>
      <c r="H259" s="709"/>
    </row>
    <row r="260" spans="3:8" ht="15">
      <c r="C260" s="705"/>
      <c r="D260" s="710"/>
      <c r="E260" s="707"/>
      <c r="F260" s="713"/>
      <c r="G260" s="709"/>
      <c r="H260" s="709"/>
    </row>
    <row r="261" spans="3:8" ht="15">
      <c r="C261" s="688"/>
      <c r="D261" s="690"/>
      <c r="E261" s="701"/>
      <c r="F261" s="703"/>
      <c r="G261" s="704"/>
      <c r="H261" s="702"/>
    </row>
    <row r="262" spans="3:8" ht="15">
      <c r="C262" s="688"/>
      <c r="D262" s="690"/>
      <c r="E262" s="701"/>
      <c r="F262" s="703"/>
      <c r="G262" s="702"/>
      <c r="H262" s="702"/>
    </row>
    <row r="263" spans="3:8" ht="15">
      <c r="C263" s="688"/>
      <c r="D263" s="690"/>
      <c r="E263" s="701"/>
      <c r="F263" s="703"/>
      <c r="G263" s="702"/>
      <c r="H263" s="702"/>
    </row>
    <row r="264" spans="3:8" ht="15">
      <c r="C264" s="528"/>
      <c r="D264" s="491"/>
      <c r="E264" s="529"/>
      <c r="F264" s="512"/>
      <c r="G264" s="531"/>
      <c r="H264" s="532"/>
    </row>
    <row r="265" spans="3:8" ht="15">
      <c r="C265" s="528" t="str">
        <f>+IF(B265=0," ",VLOOKUP(B265,#REF!,2,FALSE))</f>
        <v xml:space="preserve"> </v>
      </c>
      <c r="D265" s="491"/>
      <c r="E265" s="529"/>
      <c r="F265" s="512"/>
      <c r="G265" s="531"/>
      <c r="H265" s="532"/>
    </row>
    <row r="266" spans="3:8" ht="15">
      <c r="C266" s="528" t="str">
        <f>+IF(B266=0," ",VLOOKUP(B266,#REF!,2,FALSE))</f>
        <v xml:space="preserve"> </v>
      </c>
      <c r="D266" s="491"/>
      <c r="E266" s="529"/>
      <c r="F266" s="512"/>
      <c r="G266" s="531"/>
      <c r="H266" s="532"/>
    </row>
    <row r="267" spans="3:8" ht="15">
      <c r="C267" s="528" t="str">
        <f>+IF(B267=0," ",VLOOKUP(B267,#REF!,2,FALSE))</f>
        <v xml:space="preserve"> </v>
      </c>
      <c r="D267" s="491"/>
      <c r="E267" s="529"/>
      <c r="F267" s="512"/>
      <c r="G267" s="531"/>
      <c r="H267" s="532"/>
    </row>
    <row r="268" spans="3:8" ht="15">
      <c r="C268" s="533" t="str">
        <f>+IF(B268=0," ",VLOOKUP(B268,#REF!,2,FALSE))</f>
        <v xml:space="preserve"> </v>
      </c>
      <c r="D268" s="498"/>
      <c r="E268" s="534"/>
      <c r="F268" s="497"/>
      <c r="G268" s="535"/>
      <c r="H268" s="536"/>
    </row>
    <row r="269" spans="3:8" ht="15">
      <c r="C269" s="476" t="s">
        <v>1271</v>
      </c>
      <c r="D269" s="531"/>
      <c r="E269" s="538"/>
      <c r="F269" s="498"/>
      <c r="G269" s="497"/>
      <c r="H269" s="539">
        <f>SUM(H255:H268)</f>
        <v>333</v>
      </c>
    </row>
    <row r="270" spans="3:8" ht="15">
      <c r="C270" s="468" t="s">
        <v>1272</v>
      </c>
      <c r="D270" s="469"/>
      <c r="E270" s="469"/>
      <c r="F270" s="469"/>
      <c r="G270" s="469"/>
      <c r="H270" s="470"/>
    </row>
    <row r="271" spans="3:8" ht="15">
      <c r="C271" s="518" t="s">
        <v>8</v>
      </c>
      <c r="D271" s="519"/>
      <c r="E271" s="580" t="s">
        <v>9</v>
      </c>
      <c r="F271" s="580" t="s">
        <v>10</v>
      </c>
      <c r="G271" s="580" t="s">
        <v>1261</v>
      </c>
      <c r="H271" s="580" t="s">
        <v>1264</v>
      </c>
    </row>
    <row r="272" spans="3:8" ht="15">
      <c r="C272" s="544"/>
      <c r="D272" s="526"/>
      <c r="E272" s="684"/>
      <c r="F272" s="684"/>
      <c r="G272" s="685"/>
      <c r="H272" s="652"/>
    </row>
    <row r="273" spans="3:8" ht="15">
      <c r="C273" s="476" t="str">
        <f>+IF(B273=0," ",VLOOKUP(B273,#REF!,2,FALSE))</f>
        <v xml:space="preserve"> </v>
      </c>
      <c r="D273" s="531"/>
      <c r="E273" s="547" t="str">
        <f>+IF(B273=0," ",VLOOKUP(B273,#REF!,3,FALSE))</f>
        <v xml:space="preserve"> </v>
      </c>
      <c r="F273" s="512"/>
      <c r="G273" s="476" t="str">
        <f>+IF(B273=0," ",VLOOKUP(B273,#REF!,8,FALSE))</f>
        <v xml:space="preserve"> </v>
      </c>
      <c r="H273" s="510"/>
    </row>
    <row r="274" spans="3:8" ht="15">
      <c r="C274" s="476" t="str">
        <f>+IF(B274=0," ",VLOOKUP(B274,#REF!,2,FALSE))</f>
        <v xml:space="preserve"> </v>
      </c>
      <c r="D274" s="531"/>
      <c r="E274" s="547" t="str">
        <f>+IF(B274=0," ",VLOOKUP(B274,#REF!,3,FALSE))</f>
        <v xml:space="preserve"> </v>
      </c>
      <c r="F274" s="512"/>
      <c r="G274" s="476" t="str">
        <f>+IF(B274=0," ",VLOOKUP(B274,#REF!,8,FALSE))</f>
        <v xml:space="preserve"> </v>
      </c>
      <c r="H274" s="494"/>
    </row>
    <row r="275" spans="3:8" ht="15">
      <c r="C275" s="515" t="s">
        <v>1273</v>
      </c>
      <c r="D275" s="548"/>
      <c r="E275" s="548"/>
      <c r="F275" s="549"/>
      <c r="G275" s="550"/>
      <c r="H275" s="536">
        <f>SUM(H272:H274)</f>
        <v>0</v>
      </c>
    </row>
    <row r="276" spans="3:8" ht="15">
      <c r="C276" s="491"/>
      <c r="D276" s="491"/>
      <c r="E276" s="496"/>
      <c r="F276" s="498"/>
      <c r="G276" s="551"/>
      <c r="H276" s="552">
        <f>H242+H252+H269+H275</f>
        <v>396.21491474999999</v>
      </c>
    </row>
    <row r="277" spans="3:8" ht="15">
      <c r="C277" s="553"/>
      <c r="D277" s="553"/>
      <c r="E277" s="515" t="s">
        <v>1274</v>
      </c>
      <c r="F277" s="549"/>
      <c r="G277" s="548"/>
      <c r="H277" s="470">
        <f>ROUND((H242+H252+H269+H275),2)</f>
        <v>396.21</v>
      </c>
    </row>
    <row r="278" spans="3:8" ht="15">
      <c r="C278" s="553"/>
      <c r="D278" s="553"/>
      <c r="E278" s="468" t="s">
        <v>1275</v>
      </c>
      <c r="F278" s="549"/>
      <c r="G278" s="554">
        <v>0.15</v>
      </c>
      <c r="H278" s="548">
        <f>H277*G278</f>
        <v>59.431499999999993</v>
      </c>
    </row>
    <row r="279" spans="3:8" ht="15">
      <c r="C279" s="553"/>
      <c r="D279" s="553"/>
      <c r="E279" s="468" t="s">
        <v>1276</v>
      </c>
      <c r="F279" s="549"/>
      <c r="G279" s="554">
        <v>0.05</v>
      </c>
      <c r="H279" s="548">
        <f>H277*G279</f>
        <v>19.810500000000001</v>
      </c>
    </row>
    <row r="280" spans="3:8" ht="15">
      <c r="C280" s="553"/>
      <c r="D280" s="553"/>
      <c r="E280" s="468" t="s">
        <v>1277</v>
      </c>
      <c r="F280" s="549"/>
      <c r="G280" s="548"/>
      <c r="H280" s="548">
        <f>SUM(H277:H279)</f>
        <v>475.45199999999994</v>
      </c>
    </row>
    <row r="281" spans="3:8" ht="15">
      <c r="C281" s="553"/>
      <c r="D281" s="553"/>
      <c r="E281" s="502" t="s">
        <v>1404</v>
      </c>
      <c r="F281" s="498"/>
      <c r="G281" s="535"/>
      <c r="H281" s="555">
        <f>ROUND((H280),2)</f>
        <v>475.45</v>
      </c>
    </row>
    <row r="282" spans="3:8" ht="15.75">
      <c r="C282" s="650" t="s">
        <v>1714</v>
      </c>
      <c r="D282" s="465"/>
      <c r="E282" s="556"/>
      <c r="F282" s="460"/>
      <c r="G282" s="460"/>
      <c r="H282" s="556"/>
    </row>
    <row r="283" spans="3:8" ht="15.75">
      <c r="C283" s="465"/>
      <c r="D283" s="465"/>
      <c r="E283" s="465"/>
      <c r="F283" s="465"/>
      <c r="G283" s="465"/>
      <c r="H283" s="465"/>
    </row>
    <row r="284" spans="3:8" ht="15.75">
      <c r="C284" s="651" t="s">
        <v>1403</v>
      </c>
      <c r="D284" s="465"/>
      <c r="E284" s="465"/>
      <c r="F284" s="465"/>
      <c r="G284" s="465"/>
      <c r="H284" s="460"/>
    </row>
    <row r="285" spans="3:8" ht="15.75">
      <c r="C285" s="455"/>
      <c r="D285" s="465"/>
      <c r="E285" s="465"/>
      <c r="F285" s="557"/>
      <c r="G285" s="558"/>
      <c r="H285" s="558"/>
    </row>
    <row r="286" spans="3:8">
      <c r="C286" s="455"/>
      <c r="D286" s="559"/>
      <c r="E286" s="559"/>
      <c r="F286" s="1205" t="s">
        <v>1405</v>
      </c>
      <c r="G286" s="1205"/>
      <c r="H286" s="1205"/>
    </row>
    <row r="287" spans="3:8">
      <c r="C287" s="455"/>
      <c r="D287" s="559"/>
      <c r="E287" s="559"/>
      <c r="F287" s="1205"/>
      <c r="G287" s="1205"/>
      <c r="H287" s="1205"/>
    </row>
    <row r="288" spans="3:8">
      <c r="C288" s="455"/>
      <c r="D288" s="559"/>
      <c r="E288" s="559"/>
      <c r="F288" s="588"/>
      <c r="G288" s="588"/>
      <c r="H288" s="588"/>
    </row>
    <row r="289" spans="3:8" ht="80.099999999999994" customHeight="1">
      <c r="C289" s="453"/>
      <c r="D289" s="453"/>
      <c r="E289" s="453"/>
      <c r="F289" s="453"/>
      <c r="G289" s="453"/>
      <c r="H289" s="453"/>
    </row>
    <row r="290" spans="3:8" ht="15.75">
      <c r="C290" s="455"/>
      <c r="D290" s="455"/>
      <c r="E290" s="455"/>
      <c r="F290" s="456"/>
      <c r="G290" s="457"/>
      <c r="H290" s="457"/>
    </row>
    <row r="291" spans="3:8" ht="21">
      <c r="C291" s="1208" t="s">
        <v>1579</v>
      </c>
      <c r="D291" s="1208"/>
      <c r="E291" s="1208"/>
      <c r="F291" s="1208"/>
      <c r="G291" s="1208"/>
      <c r="H291" s="1208"/>
    </row>
    <row r="292" spans="3:8" ht="15.75">
      <c r="C292" s="458" t="s">
        <v>1255</v>
      </c>
      <c r="D292" s="459" t="str">
        <f>+'PRESUPUESTO UNIV UARTES'!B49</f>
        <v>1.35</v>
      </c>
      <c r="E292" s="460"/>
      <c r="F292" s="460"/>
      <c r="G292" s="461" t="s">
        <v>1256</v>
      </c>
      <c r="H292" s="462" t="str">
        <f>+'PRESUPUESTO UNIV UARTES'!G49</f>
        <v>m2</v>
      </c>
    </row>
    <row r="293" spans="3:8" ht="33.75" customHeight="1">
      <c r="C293" s="463" t="s">
        <v>1258</v>
      </c>
      <c r="D293" s="1210" t="str">
        <f>+'PRESUPUESTO UNIV UARTES'!C49</f>
        <v>Provisión e instalación de recubrimiento decorativo en piso-tipo Tatami- incluye elementos de sujeción y perfil en laterales. Espesor= 30.00mm</v>
      </c>
      <c r="E293" s="1210"/>
      <c r="F293" s="1210"/>
      <c r="G293" s="1210"/>
      <c r="H293" s="464"/>
    </row>
    <row r="294" spans="3:8" ht="15.75">
      <c r="C294" s="465"/>
      <c r="D294" s="465"/>
      <c r="E294" s="465"/>
      <c r="F294" s="465"/>
      <c r="G294" s="465"/>
      <c r="H294" s="465"/>
    </row>
    <row r="295" spans="3:8" ht="15">
      <c r="C295" s="468" t="s">
        <v>1259</v>
      </c>
      <c r="D295" s="469"/>
      <c r="E295" s="469"/>
      <c r="F295" s="469"/>
      <c r="G295" s="469"/>
      <c r="H295" s="470"/>
    </row>
    <row r="296" spans="3:8" ht="15">
      <c r="C296" s="474" t="s">
        <v>8</v>
      </c>
      <c r="D296" s="474" t="s">
        <v>10</v>
      </c>
      <c r="E296" s="474" t="s">
        <v>1261</v>
      </c>
      <c r="F296" s="474" t="s">
        <v>1262</v>
      </c>
      <c r="G296" s="474" t="s">
        <v>1263</v>
      </c>
      <c r="H296" s="474" t="s">
        <v>1264</v>
      </c>
    </row>
    <row r="297" spans="3:8" ht="15">
      <c r="C297" s="476" t="s">
        <v>1265</v>
      </c>
      <c r="D297" s="477"/>
      <c r="E297" s="478"/>
      <c r="F297" s="479"/>
      <c r="G297" s="480"/>
      <c r="H297" s="481">
        <f>5%*H311</f>
        <v>1.5812550000000002E-2</v>
      </c>
    </row>
    <row r="298" spans="3:8" ht="15">
      <c r="C298" s="698"/>
      <c r="D298" s="477"/>
      <c r="E298" s="482"/>
      <c r="F298" s="483"/>
      <c r="G298" s="484"/>
      <c r="H298" s="477"/>
    </row>
    <row r="299" spans="3:8" ht="15">
      <c r="C299" s="698"/>
      <c r="D299" s="477"/>
      <c r="E299" s="478"/>
      <c r="F299" s="483"/>
      <c r="G299" s="484"/>
      <c r="H299" s="477"/>
    </row>
    <row r="300" spans="3:8" ht="15">
      <c r="C300" s="699"/>
      <c r="D300" s="477"/>
      <c r="E300" s="478"/>
      <c r="F300" s="486"/>
      <c r="G300" s="487"/>
      <c r="H300" s="477"/>
    </row>
    <row r="301" spans="3:8" ht="15">
      <c r="C301" s="476"/>
      <c r="D301" s="490"/>
      <c r="E301" s="491"/>
      <c r="F301" s="492"/>
      <c r="G301" s="493"/>
      <c r="H301" s="494"/>
    </row>
    <row r="302" spans="3:8" ht="15">
      <c r="C302" s="496" t="s">
        <v>1266</v>
      </c>
      <c r="D302" s="497"/>
      <c r="E302" s="498"/>
      <c r="F302" s="499"/>
      <c r="G302" s="500"/>
      <c r="H302" s="501">
        <f>SUM(H297:H301)</f>
        <v>1.5812550000000002E-2</v>
      </c>
    </row>
    <row r="303" spans="3:8" ht="15">
      <c r="C303" s="502" t="s">
        <v>1267</v>
      </c>
      <c r="D303" s="503"/>
      <c r="E303" s="503"/>
      <c r="F303" s="503"/>
      <c r="G303" s="504"/>
      <c r="H303" s="470"/>
    </row>
    <row r="304" spans="3:8" ht="15">
      <c r="C304" s="474" t="s">
        <v>8</v>
      </c>
      <c r="D304" s="474" t="s">
        <v>10</v>
      </c>
      <c r="E304" s="474" t="s">
        <v>1268</v>
      </c>
      <c r="F304" s="474" t="s">
        <v>1262</v>
      </c>
      <c r="G304" s="506" t="s">
        <v>1263</v>
      </c>
      <c r="H304" s="507" t="s">
        <v>1264</v>
      </c>
    </row>
    <row r="305" spans="3:8" ht="15">
      <c r="C305" s="509" t="s">
        <v>1280</v>
      </c>
      <c r="D305" s="510">
        <v>1</v>
      </c>
      <c r="E305" s="510">
        <f>+'MANO DE OBRA'!F17</f>
        <v>3.83</v>
      </c>
      <c r="F305" s="483">
        <f>D305*E305</f>
        <v>3.83</v>
      </c>
      <c r="G305" s="511">
        <v>3.9E-2</v>
      </c>
      <c r="H305" s="479">
        <f>F305*G305</f>
        <v>0.14937</v>
      </c>
    </row>
    <row r="306" spans="3:8" ht="30">
      <c r="C306" s="509" t="s">
        <v>1617</v>
      </c>
      <c r="D306" s="510">
        <v>1</v>
      </c>
      <c r="E306" s="492">
        <f>+'MANO DE OBRA'!F30</f>
        <v>3.87</v>
      </c>
      <c r="F306" s="483">
        <f t="shared" ref="F306:F307" si="4">D306*E306</f>
        <v>3.87</v>
      </c>
      <c r="G306" s="511">
        <f>G305</f>
        <v>3.9E-2</v>
      </c>
      <c r="H306" s="510">
        <f>F306*G306</f>
        <v>0.15093000000000001</v>
      </c>
    </row>
    <row r="307" spans="3:8" ht="15">
      <c r="C307" s="509" t="s">
        <v>1401</v>
      </c>
      <c r="D307" s="510">
        <v>0.1</v>
      </c>
      <c r="E307" s="492">
        <f>+'MANO DE OBRA'!F69</f>
        <v>4.09</v>
      </c>
      <c r="F307" s="483">
        <f t="shared" si="4"/>
        <v>0.40900000000000003</v>
      </c>
      <c r="G307" s="511">
        <f>G306</f>
        <v>3.9E-2</v>
      </c>
      <c r="H307" s="510">
        <f>F307*G307</f>
        <v>1.5951E-2</v>
      </c>
    </row>
    <row r="308" spans="3:8" ht="15">
      <c r="C308" s="509"/>
      <c r="D308" s="510"/>
      <c r="E308" s="492"/>
      <c r="F308" s="483"/>
      <c r="G308" s="511"/>
      <c r="H308" s="510"/>
    </row>
    <row r="309" spans="3:8" ht="15">
      <c r="C309" s="509"/>
      <c r="D309" s="510"/>
      <c r="E309" s="492"/>
      <c r="F309" s="483"/>
      <c r="G309" s="511"/>
      <c r="H309" s="510"/>
    </row>
    <row r="310" spans="3:8" ht="15">
      <c r="C310" s="509"/>
      <c r="D310" s="510"/>
      <c r="E310" s="492"/>
      <c r="F310" s="510"/>
      <c r="G310" s="512"/>
      <c r="H310" s="510"/>
    </row>
    <row r="311" spans="3:8" ht="15">
      <c r="C311" s="514" t="s">
        <v>1269</v>
      </c>
      <c r="D311" s="514"/>
      <c r="E311" s="515"/>
      <c r="F311" s="514"/>
      <c r="G311" s="514"/>
      <c r="H311" s="501">
        <f>SUM(H305:H310)</f>
        <v>0.316251</v>
      </c>
    </row>
    <row r="312" spans="3:8" ht="15">
      <c r="C312" s="502" t="s">
        <v>547</v>
      </c>
      <c r="D312" s="469"/>
      <c r="E312" s="503"/>
      <c r="F312" s="503"/>
      <c r="G312" s="469"/>
      <c r="H312" s="470"/>
    </row>
    <row r="313" spans="3:8" ht="15">
      <c r="C313" s="777" t="s">
        <v>8</v>
      </c>
      <c r="D313" s="568"/>
      <c r="E313" s="580" t="s">
        <v>9</v>
      </c>
      <c r="F313" s="580" t="s">
        <v>10</v>
      </c>
      <c r="G313" s="580" t="s">
        <v>1270</v>
      </c>
      <c r="H313" s="568" t="s">
        <v>1264</v>
      </c>
    </row>
    <row r="314" spans="3:8" ht="68.25" customHeight="1">
      <c r="C314" s="1224" t="s">
        <v>1618</v>
      </c>
      <c r="D314" s="1225"/>
      <c r="E314" s="780" t="s">
        <v>1281</v>
      </c>
      <c r="F314" s="781">
        <v>1</v>
      </c>
      <c r="G314" s="782">
        <f>+MATERIALES!I226</f>
        <v>18</v>
      </c>
      <c r="H314" s="782">
        <f>ROUND(F314*G314,2)</f>
        <v>18</v>
      </c>
    </row>
    <row r="315" spans="3:8" ht="15" customHeight="1">
      <c r="C315" s="778"/>
      <c r="D315" s="779"/>
      <c r="E315" s="691"/>
      <c r="F315" s="692"/>
      <c r="G315" s="693"/>
      <c r="H315" s="693"/>
    </row>
    <row r="316" spans="3:8" ht="15" customHeight="1">
      <c r="C316" s="778"/>
      <c r="D316" s="779"/>
      <c r="E316" s="691"/>
      <c r="F316" s="692"/>
      <c r="G316" s="693"/>
      <c r="H316" s="693"/>
    </row>
    <row r="317" spans="3:8" ht="15">
      <c r="C317" s="688"/>
      <c r="D317" s="690"/>
      <c r="E317" s="691"/>
      <c r="F317" s="692"/>
      <c r="G317" s="693"/>
      <c r="H317" s="693"/>
    </row>
    <row r="318" spans="3:8" ht="15">
      <c r="C318" s="688"/>
      <c r="D318" s="690"/>
      <c r="E318" s="691"/>
      <c r="F318" s="692"/>
      <c r="G318" s="693"/>
      <c r="H318" s="693"/>
    </row>
    <row r="319" spans="3:8" ht="15">
      <c r="C319" s="688"/>
      <c r="D319" s="690"/>
      <c r="E319" s="691"/>
      <c r="F319" s="692"/>
      <c r="G319" s="693"/>
      <c r="H319" s="693"/>
    </row>
    <row r="320" spans="3:8" ht="15">
      <c r="C320" s="688"/>
      <c r="D320" s="690"/>
      <c r="E320" s="691"/>
      <c r="F320" s="692"/>
      <c r="G320" s="700"/>
      <c r="H320" s="693"/>
    </row>
    <row r="321" spans="3:8" ht="15">
      <c r="C321" s="688"/>
      <c r="D321" s="690"/>
      <c r="E321" s="691"/>
      <c r="F321" s="692"/>
      <c r="G321" s="693"/>
      <c r="H321" s="693"/>
    </row>
    <row r="322" spans="3:8" ht="15">
      <c r="C322" s="688"/>
      <c r="D322" s="690"/>
      <c r="E322" s="691"/>
      <c r="F322" s="692"/>
      <c r="G322" s="693"/>
      <c r="H322" s="693"/>
    </row>
    <row r="323" spans="3:8" ht="15">
      <c r="C323" s="528" t="str">
        <f>+IF(B323=0," ",VLOOKUP(B323,#REF!,2,FALSE))</f>
        <v xml:space="preserve"> </v>
      </c>
      <c r="D323" s="491"/>
      <c r="E323" s="529"/>
      <c r="F323" s="512"/>
      <c r="G323" s="531"/>
      <c r="H323" s="532"/>
    </row>
    <row r="324" spans="3:8" ht="15">
      <c r="C324" s="528" t="str">
        <f>+IF(B324=0," ",VLOOKUP(B324,#REF!,2,FALSE))</f>
        <v xml:space="preserve"> </v>
      </c>
      <c r="D324" s="491"/>
      <c r="E324" s="529"/>
      <c r="F324" s="512"/>
      <c r="G324" s="531"/>
      <c r="H324" s="532"/>
    </row>
    <row r="325" spans="3:8" ht="15">
      <c r="C325" s="528" t="str">
        <f>+IF(B325=0," ",VLOOKUP(B325,#REF!,2,FALSE))</f>
        <v xml:space="preserve"> </v>
      </c>
      <c r="D325" s="491"/>
      <c r="E325" s="529"/>
      <c r="F325" s="512"/>
      <c r="G325" s="531"/>
      <c r="H325" s="532"/>
    </row>
    <row r="326" spans="3:8" ht="15">
      <c r="C326" s="528" t="str">
        <f>+IF(B326=0," ",VLOOKUP(B326,#REF!,2,FALSE))</f>
        <v xml:space="preserve"> </v>
      </c>
      <c r="D326" s="491"/>
      <c r="E326" s="529"/>
      <c r="F326" s="512"/>
      <c r="G326" s="531"/>
      <c r="H326" s="532"/>
    </row>
    <row r="327" spans="3:8" ht="15">
      <c r="C327" s="533" t="str">
        <f>+IF(B327=0," ",VLOOKUP(B327,#REF!,2,FALSE))</f>
        <v xml:space="preserve"> </v>
      </c>
      <c r="D327" s="498"/>
      <c r="E327" s="534"/>
      <c r="F327" s="497"/>
      <c r="G327" s="535"/>
      <c r="H327" s="536"/>
    </row>
    <row r="328" spans="3:8" ht="15">
      <c r="C328" s="476" t="s">
        <v>1271</v>
      </c>
      <c r="D328" s="531"/>
      <c r="E328" s="538"/>
      <c r="F328" s="498"/>
      <c r="G328" s="497"/>
      <c r="H328" s="539">
        <f>SUM(H314:H327)</f>
        <v>18</v>
      </c>
    </row>
    <row r="329" spans="3:8" ht="15">
      <c r="C329" s="468" t="s">
        <v>1272</v>
      </c>
      <c r="D329" s="469"/>
      <c r="E329" s="469"/>
      <c r="F329" s="469"/>
      <c r="G329" s="469"/>
      <c r="H329" s="470"/>
    </row>
    <row r="330" spans="3:8" ht="15">
      <c r="C330" s="777" t="s">
        <v>8</v>
      </c>
      <c r="D330" s="519"/>
      <c r="E330" s="519" t="s">
        <v>9</v>
      </c>
      <c r="F330" s="543" t="s">
        <v>10</v>
      </c>
      <c r="G330" s="520" t="s">
        <v>1261</v>
      </c>
      <c r="H330" s="519" t="s">
        <v>1264</v>
      </c>
    </row>
    <row r="331" spans="3:8" ht="15">
      <c r="C331" s="544"/>
      <c r="D331" s="526"/>
      <c r="E331" s="545"/>
      <c r="F331" s="546"/>
      <c r="G331" s="544"/>
      <c r="H331" s="479"/>
    </row>
    <row r="332" spans="3:8" ht="15">
      <c r="C332" s="476" t="str">
        <f>+IF(B332=0," ",VLOOKUP(B332,#REF!,2,FALSE))</f>
        <v xml:space="preserve"> </v>
      </c>
      <c r="D332" s="531"/>
      <c r="E332" s="547" t="str">
        <f>+IF(B332=0," ",VLOOKUP(B332,#REF!,3,FALSE))</f>
        <v xml:space="preserve"> </v>
      </c>
      <c r="F332" s="512"/>
      <c r="G332" s="476" t="str">
        <f>+IF(B332=0," ",VLOOKUP(B332,#REF!,8,FALSE))</f>
        <v xml:space="preserve"> </v>
      </c>
      <c r="H332" s="510"/>
    </row>
    <row r="333" spans="3:8" ht="15">
      <c r="C333" s="476" t="str">
        <f>+IF(B333=0," ",VLOOKUP(B333,#REF!,2,FALSE))</f>
        <v xml:space="preserve"> </v>
      </c>
      <c r="D333" s="531"/>
      <c r="E333" s="547" t="str">
        <f>+IF(B333=0," ",VLOOKUP(B333,#REF!,3,FALSE))</f>
        <v xml:space="preserve"> </v>
      </c>
      <c r="F333" s="512"/>
      <c r="G333" s="476" t="str">
        <f>+IF(B333=0," ",VLOOKUP(B333,#REF!,8,FALSE))</f>
        <v xml:space="preserve"> </v>
      </c>
      <c r="H333" s="494"/>
    </row>
    <row r="334" spans="3:8" ht="15">
      <c r="C334" s="515" t="s">
        <v>1273</v>
      </c>
      <c r="D334" s="548"/>
      <c r="E334" s="548"/>
      <c r="F334" s="549"/>
      <c r="G334" s="550"/>
      <c r="H334" s="536">
        <f>SUM(H331:H333)</f>
        <v>0</v>
      </c>
    </row>
    <row r="335" spans="3:8" ht="15">
      <c r="C335" s="491"/>
      <c r="D335" s="491"/>
      <c r="E335" s="496"/>
      <c r="F335" s="498"/>
      <c r="G335" s="551"/>
      <c r="H335" s="552">
        <f>H302+H311+H328+H334</f>
        <v>18.332063550000001</v>
      </c>
    </row>
    <row r="336" spans="3:8" ht="15">
      <c r="C336" s="553"/>
      <c r="D336" s="553"/>
      <c r="E336" s="515" t="s">
        <v>1274</v>
      </c>
      <c r="F336" s="549"/>
      <c r="G336" s="548"/>
      <c r="H336" s="470">
        <f>ROUND((H302+H311+H328+H334),2)</f>
        <v>18.329999999999998</v>
      </c>
    </row>
    <row r="337" spans="3:8" ht="15">
      <c r="C337" s="553"/>
      <c r="D337" s="553"/>
      <c r="E337" s="468" t="s">
        <v>1275</v>
      </c>
      <c r="F337" s="549"/>
      <c r="G337" s="554">
        <v>0.15</v>
      </c>
      <c r="H337" s="548">
        <f>H336*G337</f>
        <v>2.7494999999999998</v>
      </c>
    </row>
    <row r="338" spans="3:8" ht="15">
      <c r="C338" s="553"/>
      <c r="D338" s="553"/>
      <c r="E338" s="468" t="s">
        <v>1276</v>
      </c>
      <c r="F338" s="549"/>
      <c r="G338" s="554">
        <v>0.05</v>
      </c>
      <c r="H338" s="548">
        <f>H336*G338</f>
        <v>0.91649999999999998</v>
      </c>
    </row>
    <row r="339" spans="3:8" ht="15">
      <c r="C339" s="553"/>
      <c r="D339" s="553"/>
      <c r="E339" s="468" t="s">
        <v>1277</v>
      </c>
      <c r="F339" s="549"/>
      <c r="G339" s="548"/>
      <c r="H339" s="548">
        <f>SUM(H336:H338)</f>
        <v>21.995999999999999</v>
      </c>
    </row>
    <row r="340" spans="3:8" ht="15">
      <c r="C340" s="553"/>
      <c r="D340" s="553"/>
      <c r="E340" s="502" t="s">
        <v>1404</v>
      </c>
      <c r="F340" s="498"/>
      <c r="G340" s="535"/>
      <c r="H340" s="555">
        <f>ROUND((H339),2)</f>
        <v>22</v>
      </c>
    </row>
    <row r="341" spans="3:8" ht="15.75">
      <c r="C341" s="650" t="s">
        <v>1619</v>
      </c>
      <c r="D341" s="465"/>
      <c r="E341" s="556"/>
      <c r="F341" s="460"/>
      <c r="G341" s="460"/>
      <c r="H341" s="556"/>
    </row>
    <row r="342" spans="3:8" ht="15.75">
      <c r="C342" s="465"/>
      <c r="D342" s="465"/>
      <c r="E342" s="465"/>
      <c r="F342" s="465"/>
      <c r="G342" s="465"/>
      <c r="H342" s="465"/>
    </row>
    <row r="343" spans="3:8" ht="15.75">
      <c r="C343" s="651" t="s">
        <v>1403</v>
      </c>
      <c r="D343" s="465"/>
      <c r="E343" s="465"/>
      <c r="F343" s="465"/>
      <c r="G343" s="465"/>
      <c r="H343" s="460"/>
    </row>
    <row r="344" spans="3:8" ht="15.75">
      <c r="C344" s="455"/>
      <c r="D344" s="465"/>
      <c r="E344" s="465"/>
      <c r="F344" s="557"/>
      <c r="G344" s="558"/>
      <c r="H344" s="558"/>
    </row>
    <row r="345" spans="3:8">
      <c r="C345" s="455"/>
      <c r="D345" s="559"/>
      <c r="E345" s="559"/>
      <c r="F345" s="1205" t="s">
        <v>1405</v>
      </c>
      <c r="G345" s="1205"/>
      <c r="H345" s="1205"/>
    </row>
    <row r="346" spans="3:8">
      <c r="C346" s="455"/>
      <c r="D346" s="559"/>
      <c r="E346" s="559"/>
      <c r="F346" s="1205"/>
      <c r="G346" s="1205"/>
      <c r="H346" s="1205"/>
    </row>
    <row r="347" spans="3:8" ht="15.75">
      <c r="C347" s="455"/>
      <c r="D347" s="460"/>
      <c r="E347" s="460"/>
      <c r="F347" s="560"/>
      <c r="G347" s="560"/>
      <c r="H347" s="460"/>
    </row>
    <row r="348" spans="3:8" ht="80.099999999999994" customHeight="1">
      <c r="C348" s="453"/>
      <c r="D348" s="453"/>
      <c r="E348" s="453"/>
      <c r="F348" s="453"/>
      <c r="G348" s="453"/>
      <c r="H348" s="453"/>
    </row>
    <row r="349" spans="3:8" ht="15.75">
      <c r="C349" s="455"/>
      <c r="D349" s="455"/>
      <c r="E349" s="455"/>
      <c r="F349" s="456"/>
      <c r="G349" s="457"/>
      <c r="H349" s="457"/>
    </row>
    <row r="350" spans="3:8" ht="21">
      <c r="C350" s="1208" t="s">
        <v>1579</v>
      </c>
      <c r="D350" s="1208"/>
      <c r="E350" s="1208"/>
      <c r="F350" s="1208"/>
      <c r="G350" s="1208"/>
      <c r="H350" s="1208"/>
    </row>
    <row r="351" spans="3:8" ht="15.75">
      <c r="C351" s="458" t="s">
        <v>1255</v>
      </c>
      <c r="D351" s="459" t="str">
        <f>+'PRESUPUESTO UNIV UARTES'!B50</f>
        <v>1.36</v>
      </c>
      <c r="E351" s="460"/>
      <c r="F351" s="460"/>
      <c r="G351" s="461" t="s">
        <v>1256</v>
      </c>
      <c r="H351" s="462" t="str">
        <f>+'PRESUPUESTO UNIV UARTES'!G50</f>
        <v>m2</v>
      </c>
    </row>
    <row r="352" spans="3:8" ht="27" customHeight="1">
      <c r="C352" s="463" t="s">
        <v>1258</v>
      </c>
      <c r="D352" s="1210" t="str">
        <f>+'PRESUPUESTO UNIV UARTES'!C50</f>
        <v>Provisión e instalación de Geomembrana  PVC de espesor 2.00 mm Reforzado color negro (Linóleo de alto tráfico)</v>
      </c>
      <c r="E352" s="1210"/>
      <c r="F352" s="1210"/>
      <c r="G352" s="1210"/>
      <c r="H352" s="464"/>
    </row>
    <row r="353" spans="3:8" ht="15.75">
      <c r="C353" s="465"/>
      <c r="D353" s="465"/>
      <c r="E353" s="465"/>
      <c r="F353" s="465"/>
      <c r="G353" s="465"/>
      <c r="H353" s="465"/>
    </row>
    <row r="354" spans="3:8" ht="15">
      <c r="C354" s="468" t="s">
        <v>1259</v>
      </c>
      <c r="D354" s="469"/>
      <c r="E354" s="469"/>
      <c r="F354" s="469"/>
      <c r="G354" s="469"/>
      <c r="H354" s="470"/>
    </row>
    <row r="355" spans="3:8" ht="15">
      <c r="C355" s="474" t="s">
        <v>8</v>
      </c>
      <c r="D355" s="474" t="s">
        <v>10</v>
      </c>
      <c r="E355" s="474" t="s">
        <v>1261</v>
      </c>
      <c r="F355" s="474" t="s">
        <v>1262</v>
      </c>
      <c r="G355" s="474" t="s">
        <v>1263</v>
      </c>
      <c r="H355" s="474" t="s">
        <v>1264</v>
      </c>
    </row>
    <row r="356" spans="3:8" ht="15">
      <c r="C356" s="476" t="s">
        <v>1265</v>
      </c>
      <c r="D356" s="477"/>
      <c r="E356" s="478"/>
      <c r="F356" s="479"/>
      <c r="G356" s="480"/>
      <c r="H356" s="481">
        <f>5%*H370</f>
        <v>1.5812550000000002E-2</v>
      </c>
    </row>
    <row r="357" spans="3:8" ht="15">
      <c r="C357" s="698"/>
      <c r="D357" s="477"/>
      <c r="E357" s="482"/>
      <c r="F357" s="483"/>
      <c r="G357" s="484"/>
      <c r="H357" s="477"/>
    </row>
    <row r="358" spans="3:8" ht="15">
      <c r="C358" s="698"/>
      <c r="D358" s="477"/>
      <c r="E358" s="478"/>
      <c r="F358" s="483"/>
      <c r="G358" s="484"/>
      <c r="H358" s="477"/>
    </row>
    <row r="359" spans="3:8" ht="15">
      <c r="C359" s="699"/>
      <c r="D359" s="477"/>
      <c r="E359" s="478"/>
      <c r="F359" s="486"/>
      <c r="G359" s="487"/>
      <c r="H359" s="477"/>
    </row>
    <row r="360" spans="3:8" ht="15">
      <c r="C360" s="476"/>
      <c r="D360" s="490"/>
      <c r="E360" s="491"/>
      <c r="F360" s="492"/>
      <c r="G360" s="493"/>
      <c r="H360" s="494"/>
    </row>
    <row r="361" spans="3:8" ht="15">
      <c r="C361" s="496" t="s">
        <v>1266</v>
      </c>
      <c r="D361" s="497"/>
      <c r="E361" s="498"/>
      <c r="F361" s="499"/>
      <c r="G361" s="500"/>
      <c r="H361" s="501">
        <f>SUM(H356:H360)</f>
        <v>1.5812550000000002E-2</v>
      </c>
    </row>
    <row r="362" spans="3:8" ht="15">
      <c r="C362" s="502" t="s">
        <v>1267</v>
      </c>
      <c r="D362" s="503"/>
      <c r="E362" s="503"/>
      <c r="F362" s="503"/>
      <c r="G362" s="504"/>
      <c r="H362" s="470"/>
    </row>
    <row r="363" spans="3:8" ht="15">
      <c r="C363" s="474" t="s">
        <v>8</v>
      </c>
      <c r="D363" s="474" t="s">
        <v>10</v>
      </c>
      <c r="E363" s="474" t="s">
        <v>1268</v>
      </c>
      <c r="F363" s="474" t="s">
        <v>1262</v>
      </c>
      <c r="G363" s="506" t="s">
        <v>1263</v>
      </c>
      <c r="H363" s="507" t="s">
        <v>1264</v>
      </c>
    </row>
    <row r="364" spans="3:8" ht="15">
      <c r="C364" s="509" t="s">
        <v>1280</v>
      </c>
      <c r="D364" s="510">
        <v>1</v>
      </c>
      <c r="E364" s="510">
        <f>+'MANO DE OBRA'!F17</f>
        <v>3.83</v>
      </c>
      <c r="F364" s="483">
        <f>D364*E364</f>
        <v>3.83</v>
      </c>
      <c r="G364" s="511">
        <v>3.9E-2</v>
      </c>
      <c r="H364" s="479">
        <f>F364*G364</f>
        <v>0.14937</v>
      </c>
    </row>
    <row r="365" spans="3:8" ht="30">
      <c r="C365" s="509" t="s">
        <v>1617</v>
      </c>
      <c r="D365" s="510">
        <v>1</v>
      </c>
      <c r="E365" s="492">
        <f>+'MANO DE OBRA'!F30</f>
        <v>3.87</v>
      </c>
      <c r="F365" s="483">
        <f t="shared" ref="F365:F366" si="5">D365*E365</f>
        <v>3.87</v>
      </c>
      <c r="G365" s="511">
        <f>G364</f>
        <v>3.9E-2</v>
      </c>
      <c r="H365" s="510">
        <f>F365*G365</f>
        <v>0.15093000000000001</v>
      </c>
    </row>
    <row r="366" spans="3:8" ht="15">
      <c r="C366" s="509" t="s">
        <v>1401</v>
      </c>
      <c r="D366" s="510">
        <v>0.1</v>
      </c>
      <c r="E366" s="492">
        <f>+'MANO DE OBRA'!F69</f>
        <v>4.09</v>
      </c>
      <c r="F366" s="483">
        <f t="shared" si="5"/>
        <v>0.40900000000000003</v>
      </c>
      <c r="G366" s="511">
        <f>G365</f>
        <v>3.9E-2</v>
      </c>
      <c r="H366" s="510">
        <f>F366*G366</f>
        <v>1.5951E-2</v>
      </c>
    </row>
    <row r="367" spans="3:8" ht="15">
      <c r="C367" s="509"/>
      <c r="D367" s="510"/>
      <c r="E367" s="492"/>
      <c r="F367" s="483"/>
      <c r="G367" s="511"/>
      <c r="H367" s="510"/>
    </row>
    <row r="368" spans="3:8" ht="15">
      <c r="C368" s="509"/>
      <c r="D368" s="510"/>
      <c r="E368" s="492"/>
      <c r="F368" s="483"/>
      <c r="G368" s="511"/>
      <c r="H368" s="510"/>
    </row>
    <row r="369" spans="3:8" ht="15">
      <c r="C369" s="509"/>
      <c r="D369" s="510"/>
      <c r="E369" s="492"/>
      <c r="F369" s="510"/>
      <c r="G369" s="512"/>
      <c r="H369" s="510"/>
    </row>
    <row r="370" spans="3:8" ht="15">
      <c r="C370" s="514" t="s">
        <v>1269</v>
      </c>
      <c r="D370" s="514"/>
      <c r="E370" s="515"/>
      <c r="F370" s="514"/>
      <c r="G370" s="514"/>
      <c r="H370" s="501">
        <f>SUM(H364:H369)</f>
        <v>0.316251</v>
      </c>
    </row>
    <row r="371" spans="3:8" ht="15">
      <c r="C371" s="502" t="s">
        <v>547</v>
      </c>
      <c r="D371" s="469"/>
      <c r="E371" s="503"/>
      <c r="F371" s="503"/>
      <c r="G371" s="469"/>
      <c r="H371" s="470"/>
    </row>
    <row r="372" spans="3:8" ht="15">
      <c r="C372" s="579" t="s">
        <v>8</v>
      </c>
      <c r="D372" s="519"/>
      <c r="E372" s="580" t="s">
        <v>9</v>
      </c>
      <c r="F372" s="580" t="s">
        <v>10</v>
      </c>
      <c r="G372" s="580" t="s">
        <v>1270</v>
      </c>
      <c r="H372" s="568" t="s">
        <v>1264</v>
      </c>
    </row>
    <row r="373" spans="3:8" ht="42" customHeight="1">
      <c r="C373" s="1226" t="s">
        <v>1620</v>
      </c>
      <c r="D373" s="1227"/>
      <c r="E373" s="780" t="s">
        <v>1281</v>
      </c>
      <c r="F373" s="781">
        <v>1</v>
      </c>
      <c r="G373" s="782">
        <f>+MATERIALES!I227</f>
        <v>14.67</v>
      </c>
      <c r="H373" s="782">
        <f>ROUND(F373*G373,2)</f>
        <v>14.67</v>
      </c>
    </row>
    <row r="374" spans="3:8" ht="12.75" customHeight="1">
      <c r="C374" s="688"/>
      <c r="D374" s="783"/>
      <c r="E374" s="691"/>
      <c r="F374" s="692"/>
      <c r="G374" s="693"/>
      <c r="H374" s="693"/>
    </row>
    <row r="375" spans="3:8" ht="12.75" customHeight="1">
      <c r="C375" s="688"/>
      <c r="D375" s="783"/>
      <c r="E375" s="691"/>
      <c r="F375" s="692"/>
      <c r="G375" s="693"/>
      <c r="H375" s="693"/>
    </row>
    <row r="376" spans="3:8" ht="15" customHeight="1">
      <c r="C376" s="688"/>
      <c r="D376" s="783"/>
      <c r="E376" s="691"/>
      <c r="F376" s="692"/>
      <c r="G376" s="693"/>
      <c r="H376" s="693"/>
    </row>
    <row r="377" spans="3:8" ht="15">
      <c r="C377" s="688"/>
      <c r="D377" s="690"/>
      <c r="E377" s="691"/>
      <c r="F377" s="692"/>
      <c r="G377" s="693"/>
      <c r="H377" s="693"/>
    </row>
    <row r="378" spans="3:8" ht="15">
      <c r="C378" s="688"/>
      <c r="D378" s="690"/>
      <c r="E378" s="691"/>
      <c r="F378" s="692"/>
      <c r="G378" s="693"/>
      <c r="H378" s="693"/>
    </row>
    <row r="379" spans="3:8" ht="15">
      <c r="C379" s="688"/>
      <c r="D379" s="690"/>
      <c r="E379" s="691"/>
      <c r="F379" s="692"/>
      <c r="G379" s="700"/>
      <c r="H379" s="693"/>
    </row>
    <row r="380" spans="3:8" ht="15">
      <c r="C380" s="688"/>
      <c r="D380" s="690"/>
      <c r="E380" s="691"/>
      <c r="F380" s="692"/>
      <c r="G380" s="693"/>
      <c r="H380" s="693"/>
    </row>
    <row r="381" spans="3:8" ht="15">
      <c r="C381" s="688"/>
      <c r="D381" s="690"/>
      <c r="E381" s="691"/>
      <c r="F381" s="692"/>
      <c r="G381" s="693"/>
      <c r="H381" s="693"/>
    </row>
    <row r="382" spans="3:8" ht="15">
      <c r="C382" s="528" t="str">
        <f>+IF(B382=0," ",VLOOKUP(B382,#REF!,2,FALSE))</f>
        <v xml:space="preserve"> </v>
      </c>
      <c r="D382" s="491"/>
      <c r="E382" s="529"/>
      <c r="F382" s="512"/>
      <c r="G382" s="531"/>
      <c r="H382" s="532"/>
    </row>
    <row r="383" spans="3:8" ht="15">
      <c r="C383" s="528" t="str">
        <f>+IF(B383=0," ",VLOOKUP(B383,#REF!,2,FALSE))</f>
        <v xml:space="preserve"> </v>
      </c>
      <c r="D383" s="491"/>
      <c r="E383" s="529"/>
      <c r="F383" s="512"/>
      <c r="G383" s="531"/>
      <c r="H383" s="532"/>
    </row>
    <row r="384" spans="3:8" ht="15">
      <c r="C384" s="528" t="str">
        <f>+IF(B384=0," ",VLOOKUP(B384,#REF!,2,FALSE))</f>
        <v xml:space="preserve"> </v>
      </c>
      <c r="D384" s="491"/>
      <c r="E384" s="529"/>
      <c r="F384" s="512"/>
      <c r="G384" s="531"/>
      <c r="H384" s="532"/>
    </row>
    <row r="385" spans="3:8" ht="15">
      <c r="C385" s="528" t="str">
        <f>+IF(B385=0," ",VLOOKUP(B385,#REF!,2,FALSE))</f>
        <v xml:space="preserve"> </v>
      </c>
      <c r="D385" s="491"/>
      <c r="E385" s="529"/>
      <c r="F385" s="512"/>
      <c r="G385" s="531"/>
      <c r="H385" s="532"/>
    </row>
    <row r="386" spans="3:8" ht="15">
      <c r="C386" s="533" t="str">
        <f>+IF(B386=0," ",VLOOKUP(B386,#REF!,2,FALSE))</f>
        <v xml:space="preserve"> </v>
      </c>
      <c r="D386" s="498"/>
      <c r="E386" s="534"/>
      <c r="F386" s="497"/>
      <c r="G386" s="535"/>
      <c r="H386" s="536"/>
    </row>
    <row r="387" spans="3:8" ht="15">
      <c r="C387" s="476" t="s">
        <v>1271</v>
      </c>
      <c r="D387" s="531"/>
      <c r="E387" s="538"/>
      <c r="F387" s="498"/>
      <c r="G387" s="497"/>
      <c r="H387" s="539">
        <f>SUM(H373:H386)</f>
        <v>14.67</v>
      </c>
    </row>
    <row r="388" spans="3:8" ht="15">
      <c r="C388" s="468" t="s">
        <v>1272</v>
      </c>
      <c r="D388" s="469"/>
      <c r="E388" s="469"/>
      <c r="F388" s="469"/>
      <c r="G388" s="469"/>
      <c r="H388" s="470"/>
    </row>
    <row r="389" spans="3:8" ht="15">
      <c r="C389" s="518" t="s">
        <v>8</v>
      </c>
      <c r="D389" s="519"/>
      <c r="E389" s="519" t="s">
        <v>9</v>
      </c>
      <c r="F389" s="543" t="s">
        <v>10</v>
      </c>
      <c r="G389" s="520" t="s">
        <v>1261</v>
      </c>
      <c r="H389" s="519" t="s">
        <v>1264</v>
      </c>
    </row>
    <row r="390" spans="3:8" ht="15">
      <c r="C390" s="544"/>
      <c r="D390" s="526"/>
      <c r="E390" s="545"/>
      <c r="F390" s="546"/>
      <c r="G390" s="544"/>
      <c r="H390" s="479"/>
    </row>
    <row r="391" spans="3:8" ht="15">
      <c r="C391" s="476" t="str">
        <f>+IF(B391=0," ",VLOOKUP(B391,#REF!,2,FALSE))</f>
        <v xml:space="preserve"> </v>
      </c>
      <c r="D391" s="531"/>
      <c r="E391" s="547" t="str">
        <f>+IF(B391=0," ",VLOOKUP(B391,#REF!,3,FALSE))</f>
        <v xml:space="preserve"> </v>
      </c>
      <c r="F391" s="512"/>
      <c r="G391" s="476" t="str">
        <f>+IF(B391=0," ",VLOOKUP(B391,#REF!,8,FALSE))</f>
        <v xml:space="preserve"> </v>
      </c>
      <c r="H391" s="510"/>
    </row>
    <row r="392" spans="3:8" ht="15">
      <c r="C392" s="476" t="str">
        <f>+IF(B392=0," ",VLOOKUP(B392,#REF!,2,FALSE))</f>
        <v xml:space="preserve"> </v>
      </c>
      <c r="D392" s="531"/>
      <c r="E392" s="547" t="str">
        <f>+IF(B392=0," ",VLOOKUP(B392,#REF!,3,FALSE))</f>
        <v xml:space="preserve"> </v>
      </c>
      <c r="F392" s="512"/>
      <c r="G392" s="476" t="str">
        <f>+IF(B392=0," ",VLOOKUP(B392,#REF!,8,FALSE))</f>
        <v xml:space="preserve"> </v>
      </c>
      <c r="H392" s="494"/>
    </row>
    <row r="393" spans="3:8" ht="15">
      <c r="C393" s="515" t="s">
        <v>1273</v>
      </c>
      <c r="D393" s="548"/>
      <c r="E393" s="548"/>
      <c r="F393" s="549"/>
      <c r="G393" s="550"/>
      <c r="H393" s="536">
        <f>SUM(H390:H392)</f>
        <v>0</v>
      </c>
    </row>
    <row r="394" spans="3:8" ht="15">
      <c r="C394" s="491"/>
      <c r="D394" s="491"/>
      <c r="E394" s="496"/>
      <c r="F394" s="498"/>
      <c r="G394" s="551"/>
      <c r="H394" s="552">
        <f>H361+H370+H387+H393</f>
        <v>15.002063549999999</v>
      </c>
    </row>
    <row r="395" spans="3:8" ht="15">
      <c r="C395" s="553"/>
      <c r="D395" s="553"/>
      <c r="E395" s="515" t="s">
        <v>1274</v>
      </c>
      <c r="F395" s="549"/>
      <c r="G395" s="548"/>
      <c r="H395" s="470">
        <f>ROUND((H361+H370+H387+H393),2)</f>
        <v>15</v>
      </c>
    </row>
    <row r="396" spans="3:8" ht="15">
      <c r="C396" s="553"/>
      <c r="D396" s="553"/>
      <c r="E396" s="468" t="s">
        <v>1275</v>
      </c>
      <c r="F396" s="549"/>
      <c r="G396" s="554">
        <v>0.15</v>
      </c>
      <c r="H396" s="548">
        <f>H395*G396</f>
        <v>2.25</v>
      </c>
    </row>
    <row r="397" spans="3:8" ht="15">
      <c r="C397" s="553"/>
      <c r="D397" s="553"/>
      <c r="E397" s="468" t="s">
        <v>1276</v>
      </c>
      <c r="F397" s="549"/>
      <c r="G397" s="554">
        <v>0.05</v>
      </c>
      <c r="H397" s="548">
        <f>H395*G397</f>
        <v>0.75</v>
      </c>
    </row>
    <row r="398" spans="3:8" ht="15">
      <c r="C398" s="553"/>
      <c r="D398" s="553"/>
      <c r="E398" s="468" t="s">
        <v>1277</v>
      </c>
      <c r="F398" s="549"/>
      <c r="G398" s="548"/>
      <c r="H398" s="548">
        <f>SUM(H395:H397)</f>
        <v>18</v>
      </c>
    </row>
    <row r="399" spans="3:8" ht="15">
      <c r="C399" s="553"/>
      <c r="D399" s="553"/>
      <c r="E399" s="502" t="s">
        <v>1404</v>
      </c>
      <c r="F399" s="498"/>
      <c r="G399" s="535"/>
      <c r="H399" s="555">
        <f>ROUND((H398),2)</f>
        <v>18</v>
      </c>
    </row>
    <row r="400" spans="3:8" ht="15.75">
      <c r="C400" s="650" t="s">
        <v>1621</v>
      </c>
      <c r="D400" s="465"/>
      <c r="E400" s="556"/>
      <c r="F400" s="460"/>
      <c r="G400" s="460"/>
      <c r="H400" s="556"/>
    </row>
    <row r="401" spans="3:8" ht="15.75">
      <c r="C401" s="465"/>
      <c r="D401" s="465"/>
      <c r="E401" s="465"/>
      <c r="F401" s="465"/>
      <c r="G401" s="465"/>
      <c r="H401" s="465"/>
    </row>
    <row r="402" spans="3:8" ht="15.75">
      <c r="C402" s="651" t="s">
        <v>1403</v>
      </c>
      <c r="D402" s="465"/>
      <c r="E402" s="465"/>
      <c r="F402" s="465"/>
      <c r="G402" s="465"/>
      <c r="H402" s="460"/>
    </row>
    <row r="403" spans="3:8" ht="15.75">
      <c r="C403" s="455"/>
      <c r="D403" s="465"/>
      <c r="E403" s="465"/>
      <c r="F403" s="557"/>
      <c r="G403" s="558"/>
      <c r="H403" s="558"/>
    </row>
    <row r="404" spans="3:8">
      <c r="C404" s="455"/>
      <c r="D404" s="559"/>
      <c r="E404" s="559"/>
      <c r="F404" s="1205" t="s">
        <v>1405</v>
      </c>
      <c r="G404" s="1205"/>
      <c r="H404" s="1205"/>
    </row>
    <row r="405" spans="3:8">
      <c r="C405" s="455"/>
      <c r="D405" s="559"/>
      <c r="E405" s="559"/>
      <c r="F405" s="1205"/>
      <c r="G405" s="1205"/>
      <c r="H405" s="1205"/>
    </row>
    <row r="406" spans="3:8" ht="15.75">
      <c r="C406" s="455"/>
      <c r="D406" s="460"/>
      <c r="E406" s="460"/>
      <c r="F406" s="560"/>
      <c r="G406" s="560"/>
      <c r="H406" s="460"/>
    </row>
    <row r="407" spans="3:8" ht="80.099999999999994" customHeight="1">
      <c r="C407" s="453"/>
      <c r="D407" s="453"/>
      <c r="E407" s="453"/>
      <c r="F407" s="453"/>
      <c r="G407" s="453"/>
      <c r="H407" s="453"/>
    </row>
    <row r="408" spans="3:8" ht="15.75">
      <c r="C408" s="455"/>
      <c r="D408" s="455"/>
      <c r="E408" s="455"/>
      <c r="F408" s="456"/>
      <c r="G408" s="457"/>
      <c r="H408" s="457"/>
    </row>
    <row r="409" spans="3:8" ht="21">
      <c r="C409" s="1208" t="s">
        <v>1579</v>
      </c>
      <c r="D409" s="1208"/>
      <c r="E409" s="1208"/>
      <c r="F409" s="1208"/>
      <c r="G409" s="1208"/>
      <c r="H409" s="1208"/>
    </row>
    <row r="410" spans="3:8" ht="15.75">
      <c r="C410" s="458" t="s">
        <v>1255</v>
      </c>
      <c r="D410" s="459" t="str">
        <f>+'PRESUPUESTO UNIV UARTES'!B51</f>
        <v>1.37</v>
      </c>
      <c r="E410" s="460"/>
      <c r="F410" s="460"/>
      <c r="G410" s="461" t="s">
        <v>1256</v>
      </c>
      <c r="H410" s="462" t="str">
        <f>+'PRESUPUESTO UNIV UARTES'!G51</f>
        <v>m2</v>
      </c>
    </row>
    <row r="411" spans="3:8" ht="15.75">
      <c r="C411" s="463" t="s">
        <v>1258</v>
      </c>
      <c r="D411" s="1210" t="str">
        <f>+'PRESUPUESTO UNIV UARTES'!C51</f>
        <v>Provisión e instalación de espuma acústica de insonorización color gris.</v>
      </c>
      <c r="E411" s="1210"/>
      <c r="F411" s="1210"/>
      <c r="G411" s="1210"/>
      <c r="H411" s="464"/>
    </row>
    <row r="412" spans="3:8" ht="15.75">
      <c r="C412" s="465"/>
      <c r="D412" s="465"/>
      <c r="E412" s="465"/>
      <c r="F412" s="465"/>
      <c r="G412" s="465"/>
      <c r="H412" s="465"/>
    </row>
    <row r="413" spans="3:8" ht="15">
      <c r="C413" s="468" t="s">
        <v>1259</v>
      </c>
      <c r="D413" s="469"/>
      <c r="E413" s="469"/>
      <c r="F413" s="469"/>
      <c r="G413" s="469"/>
      <c r="H413" s="470"/>
    </row>
    <row r="414" spans="3:8" ht="15">
      <c r="C414" s="580" t="s">
        <v>8</v>
      </c>
      <c r="D414" s="474" t="s">
        <v>10</v>
      </c>
      <c r="E414" s="474" t="s">
        <v>1261</v>
      </c>
      <c r="F414" s="474" t="s">
        <v>1262</v>
      </c>
      <c r="G414" s="474" t="s">
        <v>1263</v>
      </c>
      <c r="H414" s="474" t="s">
        <v>1264</v>
      </c>
    </row>
    <row r="415" spans="3:8" ht="15">
      <c r="C415" s="476" t="s">
        <v>1265</v>
      </c>
      <c r="D415" s="477"/>
      <c r="E415" s="478"/>
      <c r="F415" s="479"/>
      <c r="G415" s="480"/>
      <c r="H415" s="481">
        <f>5%*H429</f>
        <v>0.11798595000000001</v>
      </c>
    </row>
    <row r="416" spans="3:8" ht="15">
      <c r="C416" s="698"/>
      <c r="D416" s="477"/>
      <c r="E416" s="482"/>
      <c r="F416" s="483"/>
      <c r="G416" s="484"/>
      <c r="H416" s="477"/>
    </row>
    <row r="417" spans="3:8" ht="15">
      <c r="C417" s="698"/>
      <c r="D417" s="477"/>
      <c r="E417" s="478"/>
      <c r="F417" s="483"/>
      <c r="G417" s="484"/>
      <c r="H417" s="477"/>
    </row>
    <row r="418" spans="3:8" ht="15">
      <c r="C418" s="699"/>
      <c r="D418" s="477"/>
      <c r="E418" s="478"/>
      <c r="F418" s="486"/>
      <c r="G418" s="487"/>
      <c r="H418" s="477"/>
    </row>
    <row r="419" spans="3:8" ht="15">
      <c r="C419" s="476"/>
      <c r="D419" s="490"/>
      <c r="E419" s="491"/>
      <c r="F419" s="492"/>
      <c r="G419" s="493"/>
      <c r="H419" s="494"/>
    </row>
    <row r="420" spans="3:8" ht="15">
      <c r="C420" s="496" t="s">
        <v>1266</v>
      </c>
      <c r="D420" s="497"/>
      <c r="E420" s="498"/>
      <c r="F420" s="499"/>
      <c r="G420" s="500"/>
      <c r="H420" s="501">
        <f>SUM(H415:H419)</f>
        <v>0.11798595000000001</v>
      </c>
    </row>
    <row r="421" spans="3:8" ht="15">
      <c r="C421" s="502" t="s">
        <v>1267</v>
      </c>
      <c r="D421" s="503"/>
      <c r="E421" s="503"/>
      <c r="F421" s="503"/>
      <c r="G421" s="504"/>
      <c r="H421" s="470"/>
    </row>
    <row r="422" spans="3:8" ht="15">
      <c r="C422" s="580" t="s">
        <v>8</v>
      </c>
      <c r="D422" s="474" t="s">
        <v>10</v>
      </c>
      <c r="E422" s="474" t="s">
        <v>1268</v>
      </c>
      <c r="F422" s="474" t="s">
        <v>1262</v>
      </c>
      <c r="G422" s="506" t="s">
        <v>1263</v>
      </c>
      <c r="H422" s="507" t="s">
        <v>1264</v>
      </c>
    </row>
    <row r="423" spans="3:8" ht="15">
      <c r="C423" s="509" t="s">
        <v>1280</v>
      </c>
      <c r="D423" s="510">
        <v>1</v>
      </c>
      <c r="E423" s="510">
        <f>+'MANO DE OBRA'!F17</f>
        <v>3.83</v>
      </c>
      <c r="F423" s="483">
        <f>D423*E423</f>
        <v>3.83</v>
      </c>
      <c r="G423" s="511">
        <v>0.29099999999999998</v>
      </c>
      <c r="H423" s="479">
        <f>F423*G423</f>
        <v>1.11453</v>
      </c>
    </row>
    <row r="424" spans="3:8" ht="30">
      <c r="C424" s="509" t="s">
        <v>1617</v>
      </c>
      <c r="D424" s="510">
        <v>1</v>
      </c>
      <c r="E424" s="492">
        <f>+'MANO DE OBRA'!F30</f>
        <v>3.87</v>
      </c>
      <c r="F424" s="483">
        <f t="shared" ref="F424:F425" si="6">D424*E424</f>
        <v>3.87</v>
      </c>
      <c r="G424" s="511">
        <f>G423</f>
        <v>0.29099999999999998</v>
      </c>
      <c r="H424" s="510">
        <f>F424*G424</f>
        <v>1.1261699999999999</v>
      </c>
    </row>
    <row r="425" spans="3:8" ht="15">
      <c r="C425" s="509" t="s">
        <v>1401</v>
      </c>
      <c r="D425" s="510">
        <v>0.1</v>
      </c>
      <c r="E425" s="492">
        <f>+'MANO DE OBRA'!F69</f>
        <v>4.09</v>
      </c>
      <c r="F425" s="483">
        <f t="shared" si="6"/>
        <v>0.40900000000000003</v>
      </c>
      <c r="G425" s="511">
        <f>G424</f>
        <v>0.29099999999999998</v>
      </c>
      <c r="H425" s="510">
        <f>F425*G425</f>
        <v>0.119019</v>
      </c>
    </row>
    <row r="426" spans="3:8" ht="15">
      <c r="C426" s="509"/>
      <c r="D426" s="510"/>
      <c r="E426" s="492"/>
      <c r="F426" s="483"/>
      <c r="G426" s="511"/>
      <c r="H426" s="510"/>
    </row>
    <row r="427" spans="3:8" ht="15">
      <c r="C427" s="509"/>
      <c r="D427" s="510"/>
      <c r="E427" s="492"/>
      <c r="F427" s="483"/>
      <c r="G427" s="511"/>
      <c r="H427" s="510"/>
    </row>
    <row r="428" spans="3:8" ht="15">
      <c r="C428" s="509"/>
      <c r="D428" s="510"/>
      <c r="E428" s="492"/>
      <c r="F428" s="510"/>
      <c r="G428" s="512"/>
      <c r="H428" s="510"/>
    </row>
    <row r="429" spans="3:8" ht="15">
      <c r="C429" s="514" t="s">
        <v>1269</v>
      </c>
      <c r="D429" s="514"/>
      <c r="E429" s="515"/>
      <c r="F429" s="514"/>
      <c r="G429" s="514"/>
      <c r="H429" s="501">
        <f>SUM(H423:H428)</f>
        <v>2.3597190000000001</v>
      </c>
    </row>
    <row r="430" spans="3:8" ht="15">
      <c r="C430" s="502" t="s">
        <v>547</v>
      </c>
      <c r="D430" s="469"/>
      <c r="E430" s="503"/>
      <c r="F430" s="503"/>
      <c r="G430" s="469"/>
      <c r="H430" s="470"/>
    </row>
    <row r="431" spans="3:8" ht="15">
      <c r="C431" s="579" t="s">
        <v>8</v>
      </c>
      <c r="D431" s="519"/>
      <c r="E431" s="580" t="s">
        <v>9</v>
      </c>
      <c r="F431" s="580" t="s">
        <v>10</v>
      </c>
      <c r="G431" s="580" t="s">
        <v>1270</v>
      </c>
      <c r="H431" s="568" t="s">
        <v>1264</v>
      </c>
    </row>
    <row r="432" spans="3:8" ht="12.75" customHeight="1">
      <c r="C432" s="1214" t="s">
        <v>1721</v>
      </c>
      <c r="D432" s="1215"/>
      <c r="E432" s="1218" t="s">
        <v>1281</v>
      </c>
      <c r="F432" s="1220">
        <v>0.5</v>
      </c>
      <c r="G432" s="1222">
        <f>+MATERIALES!I229</f>
        <v>13.5</v>
      </c>
      <c r="H432" s="1222">
        <f>ROUND(F432*G432,2)</f>
        <v>6.75</v>
      </c>
    </row>
    <row r="433" spans="3:8" ht="12.75" customHeight="1">
      <c r="C433" s="1216"/>
      <c r="D433" s="1217"/>
      <c r="E433" s="1219"/>
      <c r="F433" s="1221"/>
      <c r="G433" s="1223"/>
      <c r="H433" s="1223"/>
    </row>
    <row r="434" spans="3:8" ht="12.75" customHeight="1">
      <c r="C434" s="1216"/>
      <c r="D434" s="1217"/>
      <c r="E434" s="1219"/>
      <c r="F434" s="1221"/>
      <c r="G434" s="1223"/>
      <c r="H434" s="1223"/>
    </row>
    <row r="435" spans="3:8" ht="12.75" customHeight="1">
      <c r="C435" s="742" t="s">
        <v>1622</v>
      </c>
      <c r="D435" s="743"/>
      <c r="E435" s="744" t="s">
        <v>1623</v>
      </c>
      <c r="F435" s="745">
        <v>0.5</v>
      </c>
      <c r="G435" s="746">
        <f>+MATERIALES!I230</f>
        <v>3.72</v>
      </c>
      <c r="H435" s="746">
        <f>F435*G435</f>
        <v>1.86</v>
      </c>
    </row>
    <row r="436" spans="3:8" ht="15">
      <c r="C436" s="688"/>
      <c r="D436" s="690"/>
      <c r="E436" s="741"/>
      <c r="F436" s="731"/>
      <c r="G436" s="747"/>
      <c r="H436" s="747"/>
    </row>
    <row r="437" spans="3:8" ht="15">
      <c r="C437" s="688"/>
      <c r="D437" s="690"/>
      <c r="E437" s="691"/>
      <c r="F437" s="692"/>
      <c r="G437" s="693"/>
      <c r="H437" s="693"/>
    </row>
    <row r="438" spans="3:8" ht="15">
      <c r="C438" s="688"/>
      <c r="D438" s="690"/>
      <c r="E438" s="691"/>
      <c r="F438" s="692"/>
      <c r="G438" s="700"/>
      <c r="H438" s="693"/>
    </row>
    <row r="439" spans="3:8" ht="15">
      <c r="C439" s="688"/>
      <c r="D439" s="690"/>
      <c r="E439" s="691"/>
      <c r="F439" s="692"/>
      <c r="G439" s="693"/>
      <c r="H439" s="693"/>
    </row>
    <row r="440" spans="3:8" ht="15">
      <c r="C440" s="688"/>
      <c r="D440" s="690"/>
      <c r="E440" s="691"/>
      <c r="F440" s="692"/>
      <c r="G440" s="693"/>
      <c r="H440" s="693"/>
    </row>
    <row r="441" spans="3:8" ht="15">
      <c r="C441" s="528" t="str">
        <f>+IF(B441=0," ",VLOOKUP(B441,#REF!,2,FALSE))</f>
        <v xml:space="preserve"> </v>
      </c>
      <c r="D441" s="491"/>
      <c r="E441" s="529"/>
      <c r="F441" s="512"/>
      <c r="G441" s="531"/>
      <c r="H441" s="532"/>
    </row>
    <row r="442" spans="3:8" ht="15">
      <c r="C442" s="528" t="str">
        <f>+IF(B442=0," ",VLOOKUP(B442,#REF!,2,FALSE))</f>
        <v xml:space="preserve"> </v>
      </c>
      <c r="D442" s="491"/>
      <c r="E442" s="529"/>
      <c r="F442" s="512"/>
      <c r="G442" s="531"/>
      <c r="H442" s="532"/>
    </row>
    <row r="443" spans="3:8" ht="15">
      <c r="C443" s="528" t="str">
        <f>+IF(B443=0," ",VLOOKUP(B443,#REF!,2,FALSE))</f>
        <v xml:space="preserve"> </v>
      </c>
      <c r="D443" s="491"/>
      <c r="E443" s="529"/>
      <c r="F443" s="512"/>
      <c r="G443" s="531"/>
      <c r="H443" s="532"/>
    </row>
    <row r="444" spans="3:8" ht="15">
      <c r="C444" s="528" t="str">
        <f>+IF(B444=0," ",VLOOKUP(B444,#REF!,2,FALSE))</f>
        <v xml:space="preserve"> </v>
      </c>
      <c r="D444" s="491"/>
      <c r="E444" s="529"/>
      <c r="F444" s="512"/>
      <c r="G444" s="531"/>
      <c r="H444" s="532"/>
    </row>
    <row r="445" spans="3:8" ht="15">
      <c r="C445" s="533" t="str">
        <f>+IF(B445=0," ",VLOOKUP(B445,#REF!,2,FALSE))</f>
        <v xml:space="preserve"> </v>
      </c>
      <c r="D445" s="498"/>
      <c r="E445" s="534"/>
      <c r="F445" s="497"/>
      <c r="G445" s="535"/>
      <c r="H445" s="536"/>
    </row>
    <row r="446" spans="3:8" ht="15">
      <c r="C446" s="476" t="s">
        <v>1271</v>
      </c>
      <c r="D446" s="531"/>
      <c r="E446" s="538"/>
      <c r="F446" s="498"/>
      <c r="G446" s="497"/>
      <c r="H446" s="539">
        <f>SUM(H432:H445)</f>
        <v>8.61</v>
      </c>
    </row>
    <row r="447" spans="3:8" ht="15">
      <c r="C447" s="468" t="s">
        <v>1272</v>
      </c>
      <c r="D447" s="469"/>
      <c r="E447" s="469"/>
      <c r="F447" s="469"/>
      <c r="G447" s="469"/>
      <c r="H447" s="470"/>
    </row>
    <row r="448" spans="3:8" ht="15">
      <c r="C448" s="518" t="s">
        <v>8</v>
      </c>
      <c r="D448" s="519"/>
      <c r="E448" s="519" t="s">
        <v>9</v>
      </c>
      <c r="F448" s="543" t="s">
        <v>10</v>
      </c>
      <c r="G448" s="520" t="s">
        <v>1261</v>
      </c>
      <c r="H448" s="519" t="s">
        <v>1264</v>
      </c>
    </row>
    <row r="449" spans="3:8" ht="15">
      <c r="C449" s="544"/>
      <c r="D449" s="526"/>
      <c r="E449" s="545"/>
      <c r="F449" s="546"/>
      <c r="G449" s="544"/>
      <c r="H449" s="479"/>
    </row>
    <row r="450" spans="3:8" ht="15">
      <c r="C450" s="476" t="str">
        <f>+IF(B450=0," ",VLOOKUP(B450,#REF!,2,FALSE))</f>
        <v xml:space="preserve"> </v>
      </c>
      <c r="D450" s="531"/>
      <c r="E450" s="547" t="str">
        <f>+IF(B450=0," ",VLOOKUP(B450,#REF!,3,FALSE))</f>
        <v xml:space="preserve"> </v>
      </c>
      <c r="F450" s="512"/>
      <c r="G450" s="476" t="str">
        <f>+IF(B450=0," ",VLOOKUP(B450,#REF!,8,FALSE))</f>
        <v xml:space="preserve"> </v>
      </c>
      <c r="H450" s="510"/>
    </row>
    <row r="451" spans="3:8" ht="15">
      <c r="C451" s="476" t="str">
        <f>+IF(B451=0," ",VLOOKUP(B451,#REF!,2,FALSE))</f>
        <v xml:space="preserve"> </v>
      </c>
      <c r="D451" s="531"/>
      <c r="E451" s="547" t="str">
        <f>+IF(B451=0," ",VLOOKUP(B451,#REF!,3,FALSE))</f>
        <v xml:space="preserve"> </v>
      </c>
      <c r="F451" s="512"/>
      <c r="G451" s="476" t="str">
        <f>+IF(B451=0," ",VLOOKUP(B451,#REF!,8,FALSE))</f>
        <v xml:space="preserve"> </v>
      </c>
      <c r="H451" s="494"/>
    </row>
    <row r="452" spans="3:8" ht="15">
      <c r="C452" s="515" t="s">
        <v>1273</v>
      </c>
      <c r="D452" s="548"/>
      <c r="E452" s="548"/>
      <c r="F452" s="549"/>
      <c r="G452" s="550"/>
      <c r="H452" s="536">
        <f>SUM(H449:H451)</f>
        <v>0</v>
      </c>
    </row>
    <row r="453" spans="3:8" ht="15">
      <c r="C453" s="491"/>
      <c r="D453" s="491"/>
      <c r="E453" s="496"/>
      <c r="F453" s="498"/>
      <c r="G453" s="551"/>
      <c r="H453" s="552">
        <f>H420+H429+H446+H452</f>
        <v>11.087704949999999</v>
      </c>
    </row>
    <row r="454" spans="3:8" ht="15">
      <c r="C454" s="553"/>
      <c r="D454" s="553"/>
      <c r="E454" s="515" t="s">
        <v>1274</v>
      </c>
      <c r="F454" s="549"/>
      <c r="G454" s="548"/>
      <c r="H454" s="470">
        <f>ROUND((H420+H429+H446+H452),2)</f>
        <v>11.09</v>
      </c>
    </row>
    <row r="455" spans="3:8" ht="15">
      <c r="C455" s="553"/>
      <c r="D455" s="553"/>
      <c r="E455" s="468" t="s">
        <v>1275</v>
      </c>
      <c r="F455" s="549"/>
      <c r="G455" s="554">
        <v>0.15</v>
      </c>
      <c r="H455" s="548">
        <f>H454*G455</f>
        <v>1.6635</v>
      </c>
    </row>
    <row r="456" spans="3:8" ht="15">
      <c r="C456" s="553"/>
      <c r="D456" s="553"/>
      <c r="E456" s="468" t="s">
        <v>1276</v>
      </c>
      <c r="F456" s="549"/>
      <c r="G456" s="554">
        <v>0.05</v>
      </c>
      <c r="H456" s="548">
        <f>H454*G456</f>
        <v>0.55449999999999999</v>
      </c>
    </row>
    <row r="457" spans="3:8" ht="15">
      <c r="C457" s="553"/>
      <c r="D457" s="553"/>
      <c r="E457" s="468" t="s">
        <v>1277</v>
      </c>
      <c r="F457" s="549"/>
      <c r="G457" s="548"/>
      <c r="H457" s="548">
        <f>SUM(H454:H456)</f>
        <v>13.308</v>
      </c>
    </row>
    <row r="458" spans="3:8" ht="15">
      <c r="C458" s="553"/>
      <c r="D458" s="553"/>
      <c r="E458" s="502" t="s">
        <v>1404</v>
      </c>
      <c r="F458" s="498"/>
      <c r="G458" s="535"/>
      <c r="H458" s="555">
        <f>ROUND((H457),2)</f>
        <v>13.31</v>
      </c>
    </row>
    <row r="459" spans="3:8" ht="15.75">
      <c r="C459" s="650" t="s">
        <v>1624</v>
      </c>
      <c r="D459" s="465"/>
      <c r="E459" s="556"/>
      <c r="F459" s="460"/>
      <c r="G459" s="460"/>
      <c r="H459" s="556"/>
    </row>
    <row r="460" spans="3:8" ht="15.75">
      <c r="C460" s="465"/>
      <c r="D460" s="465"/>
      <c r="E460" s="465"/>
      <c r="F460" s="465"/>
      <c r="G460" s="465"/>
      <c r="H460" s="465"/>
    </row>
    <row r="461" spans="3:8" ht="15.75">
      <c r="C461" s="651" t="s">
        <v>1403</v>
      </c>
      <c r="D461" s="465"/>
      <c r="E461" s="465"/>
      <c r="F461" s="465"/>
      <c r="G461" s="465"/>
      <c r="H461" s="460"/>
    </row>
    <row r="462" spans="3:8" ht="15.75">
      <c r="C462" s="455"/>
      <c r="D462" s="465"/>
      <c r="E462" s="465"/>
      <c r="F462" s="557"/>
      <c r="G462" s="558"/>
      <c r="H462" s="558"/>
    </row>
    <row r="463" spans="3:8">
      <c r="C463" s="455"/>
      <c r="D463" s="559"/>
      <c r="E463" s="559"/>
      <c r="F463" s="1205" t="s">
        <v>1405</v>
      </c>
      <c r="G463" s="1205"/>
      <c r="H463" s="1205"/>
    </row>
    <row r="464" spans="3:8">
      <c r="C464" s="455"/>
      <c r="D464" s="559"/>
      <c r="E464" s="559"/>
      <c r="F464" s="1205"/>
      <c r="G464" s="1205"/>
      <c r="H464" s="1205"/>
    </row>
    <row r="465" spans="3:8" ht="15.75">
      <c r="C465" s="455"/>
      <c r="D465" s="460"/>
      <c r="E465" s="460"/>
      <c r="F465" s="560"/>
      <c r="G465" s="560"/>
      <c r="H465" s="460"/>
    </row>
    <row r="466" spans="3:8" ht="80.099999999999994" customHeight="1">
      <c r="C466" s="453"/>
      <c r="D466" s="453"/>
      <c r="E466" s="453"/>
      <c r="F466" s="453"/>
      <c r="G466" s="453"/>
      <c r="H466" s="453"/>
    </row>
    <row r="467" spans="3:8" ht="15.75">
      <c r="C467" s="455"/>
      <c r="D467" s="455"/>
      <c r="E467" s="455"/>
      <c r="F467" s="456"/>
      <c r="G467" s="457"/>
      <c r="H467" s="457"/>
    </row>
    <row r="468" spans="3:8" ht="21">
      <c r="C468" s="1208" t="s">
        <v>1579</v>
      </c>
      <c r="D468" s="1208"/>
      <c r="E468" s="1208"/>
      <c r="F468" s="1208"/>
      <c r="G468" s="1208"/>
      <c r="H468" s="1208"/>
    </row>
    <row r="469" spans="3:8" ht="15.75">
      <c r="C469" s="458" t="s">
        <v>1255</v>
      </c>
      <c r="D469" s="459" t="str">
        <f>+'PRESUPUESTO UNIV UARTES'!B57</f>
        <v>1.40</v>
      </c>
      <c r="E469" s="460"/>
      <c r="F469" s="460"/>
      <c r="G469" s="461" t="s">
        <v>1256</v>
      </c>
      <c r="H469" s="462" t="str">
        <f>+'PRESUPUESTO UNIV UARTES'!G57</f>
        <v>u</v>
      </c>
    </row>
    <row r="470" spans="3:8" ht="24.75" customHeight="1">
      <c r="C470" s="463" t="s">
        <v>1258</v>
      </c>
      <c r="D470" s="1210" t="str">
        <f>+'PRESUPUESTO UNIV UARTES'!C57</f>
        <v>Puerta en aluminio llena con marco-Incluye cerradura, jamba 2 caras y elementos necesarios para su instalación.</v>
      </c>
      <c r="E470" s="1210"/>
      <c r="F470" s="1210"/>
      <c r="G470" s="1210"/>
      <c r="H470" s="464"/>
    </row>
    <row r="471" spans="3:8" ht="15.75">
      <c r="C471" s="465"/>
      <c r="D471" s="465"/>
      <c r="E471" s="465"/>
      <c r="F471" s="465"/>
      <c r="G471" s="465"/>
      <c r="H471" s="465"/>
    </row>
    <row r="472" spans="3:8" ht="15">
      <c r="C472" s="468" t="s">
        <v>1259</v>
      </c>
      <c r="D472" s="469"/>
      <c r="E472" s="469"/>
      <c r="F472" s="469"/>
      <c r="G472" s="469"/>
      <c r="H472" s="470"/>
    </row>
    <row r="473" spans="3:8" ht="15">
      <c r="C473" s="474" t="s">
        <v>8</v>
      </c>
      <c r="D473" s="474" t="s">
        <v>10</v>
      </c>
      <c r="E473" s="474" t="s">
        <v>1261</v>
      </c>
      <c r="F473" s="474" t="s">
        <v>1262</v>
      </c>
      <c r="G473" s="474" t="s">
        <v>1263</v>
      </c>
      <c r="H473" s="474" t="s">
        <v>1264</v>
      </c>
    </row>
    <row r="474" spans="3:8" ht="15">
      <c r="C474" s="476" t="s">
        <v>1282</v>
      </c>
      <c r="D474" s="512"/>
      <c r="E474" s="478"/>
      <c r="F474" s="479"/>
      <c r="G474" s="591"/>
      <c r="H474" s="479">
        <f>5%*H487</f>
        <v>0.26141500000000006</v>
      </c>
    </row>
    <row r="475" spans="3:8" ht="15">
      <c r="C475" s="476"/>
      <c r="D475" s="512"/>
      <c r="E475" s="476"/>
      <c r="F475" s="510"/>
      <c r="G475" s="566"/>
      <c r="H475" s="510"/>
    </row>
    <row r="476" spans="3:8" ht="15">
      <c r="C476" s="476"/>
      <c r="D476" s="512"/>
      <c r="E476" s="476"/>
      <c r="F476" s="510"/>
      <c r="G476" s="566"/>
      <c r="H476" s="510"/>
    </row>
    <row r="477" spans="3:8" ht="15">
      <c r="C477" s="476"/>
      <c r="D477" s="490"/>
      <c r="E477" s="476"/>
      <c r="F477" s="510"/>
      <c r="G477" s="512"/>
      <c r="H477" s="494"/>
    </row>
    <row r="478" spans="3:8" ht="15">
      <c r="C478" s="515" t="s">
        <v>1279</v>
      </c>
      <c r="D478" s="514"/>
      <c r="E478" s="515"/>
      <c r="F478" s="563"/>
      <c r="G478" s="501"/>
      <c r="H478" s="564">
        <f>SUM(H474:H477)</f>
        <v>0.26141500000000006</v>
      </c>
    </row>
    <row r="479" spans="3:8" ht="15">
      <c r="C479" s="502" t="s">
        <v>1267</v>
      </c>
      <c r="D479" s="503"/>
      <c r="E479" s="503"/>
      <c r="F479" s="503"/>
      <c r="G479" s="503"/>
      <c r="H479" s="470"/>
    </row>
    <row r="480" spans="3:8" ht="15">
      <c r="C480" s="474" t="s">
        <v>8</v>
      </c>
      <c r="D480" s="573" t="s">
        <v>10</v>
      </c>
      <c r="E480" s="507" t="s">
        <v>1268</v>
      </c>
      <c r="F480" s="507" t="s">
        <v>1262</v>
      </c>
      <c r="G480" s="507" t="s">
        <v>1263</v>
      </c>
      <c r="H480" s="507" t="s">
        <v>1264</v>
      </c>
    </row>
    <row r="481" spans="3:8" ht="15">
      <c r="C481" s="600" t="s">
        <v>1280</v>
      </c>
      <c r="D481" s="567">
        <v>1</v>
      </c>
      <c r="E481" s="587">
        <f>+'MANO DE OBRA'!F17</f>
        <v>3.83</v>
      </c>
      <c r="F481" s="479">
        <f>D481*E481</f>
        <v>3.83</v>
      </c>
      <c r="G481" s="565">
        <v>0.67900000000000005</v>
      </c>
      <c r="H481" s="479">
        <f>F481*G481</f>
        <v>2.6005700000000003</v>
      </c>
    </row>
    <row r="482" spans="3:8" ht="15">
      <c r="C482" s="601" t="s">
        <v>1596</v>
      </c>
      <c r="D482" s="512">
        <v>1</v>
      </c>
      <c r="E482" s="599">
        <f>+'MANO DE OBRA'!F22</f>
        <v>3.87</v>
      </c>
      <c r="F482" s="510">
        <f>D482*E482</f>
        <v>3.87</v>
      </c>
      <c r="G482" s="566">
        <f>G481</f>
        <v>0.67900000000000005</v>
      </c>
      <c r="H482" s="510">
        <f>F482*G482</f>
        <v>2.6277300000000001</v>
      </c>
    </row>
    <row r="483" spans="3:8" ht="15">
      <c r="C483" s="509"/>
      <c r="D483" s="512"/>
      <c r="E483" s="476"/>
      <c r="F483" s="510"/>
      <c r="G483" s="566"/>
      <c r="H483" s="510"/>
    </row>
    <row r="484" spans="3:8" ht="15">
      <c r="C484" s="509"/>
      <c r="D484" s="512"/>
      <c r="E484" s="476"/>
      <c r="F484" s="510"/>
      <c r="G484" s="566"/>
      <c r="H484" s="510"/>
    </row>
    <row r="485" spans="3:8" ht="15">
      <c r="C485" s="509"/>
      <c r="D485" s="512"/>
      <c r="E485" s="476"/>
      <c r="F485" s="492"/>
      <c r="G485" s="512"/>
      <c r="H485" s="532"/>
    </row>
    <row r="486" spans="3:8" ht="15">
      <c r="C486" s="509"/>
      <c r="D486" s="512"/>
      <c r="E486" s="476"/>
      <c r="F486" s="510"/>
      <c r="G486" s="512"/>
      <c r="H486" s="510"/>
    </row>
    <row r="487" spans="3:8" ht="15">
      <c r="C487" s="514" t="s">
        <v>1295</v>
      </c>
      <c r="D487" s="514"/>
      <c r="E487" s="515"/>
      <c r="F487" s="514"/>
      <c r="G487" s="470"/>
      <c r="H487" s="501">
        <f>SUM(H481:H486)</f>
        <v>5.2283000000000008</v>
      </c>
    </row>
    <row r="488" spans="3:8" ht="15">
      <c r="C488" s="502" t="s">
        <v>547</v>
      </c>
      <c r="D488" s="469"/>
      <c r="E488" s="503"/>
      <c r="F488" s="503"/>
      <c r="G488" s="469"/>
      <c r="H488" s="470"/>
    </row>
    <row r="489" spans="3:8" ht="15">
      <c r="C489" s="474" t="s">
        <v>8</v>
      </c>
      <c r="D489" s="568"/>
      <c r="E489" s="568" t="s">
        <v>9</v>
      </c>
      <c r="F489" s="580" t="s">
        <v>10</v>
      </c>
      <c r="G489" s="580" t="s">
        <v>1270</v>
      </c>
      <c r="H489" s="568" t="s">
        <v>1264</v>
      </c>
    </row>
    <row r="490" spans="3:8" ht="15">
      <c r="C490" s="522" t="s">
        <v>1625</v>
      </c>
      <c r="D490" s="523"/>
      <c r="E490" s="592" t="s">
        <v>1257</v>
      </c>
      <c r="F490" s="567">
        <v>1</v>
      </c>
      <c r="G490" s="593">
        <v>95</v>
      </c>
      <c r="H490" s="479">
        <f>F490*G490</f>
        <v>95</v>
      </c>
    </row>
    <row r="491" spans="3:8" ht="15">
      <c r="C491" s="528" t="s">
        <v>1305</v>
      </c>
      <c r="D491" s="491"/>
      <c r="E491" s="594" t="s">
        <v>1306</v>
      </c>
      <c r="F491" s="512">
        <v>1</v>
      </c>
      <c r="G491" s="595">
        <v>3.58</v>
      </c>
      <c r="H491" s="532">
        <f>F491*G491</f>
        <v>3.58</v>
      </c>
    </row>
    <row r="492" spans="3:8" ht="15">
      <c r="C492" s="528" t="s">
        <v>1626</v>
      </c>
      <c r="D492" s="491"/>
      <c r="E492" s="529" t="s">
        <v>1257</v>
      </c>
      <c r="F492" s="512">
        <v>1</v>
      </c>
      <c r="G492" s="491">
        <v>14.43</v>
      </c>
      <c r="H492" s="510">
        <f>F492*G492</f>
        <v>14.43</v>
      </c>
    </row>
    <row r="493" spans="3:8" ht="15">
      <c r="C493" s="528" t="s">
        <v>1627</v>
      </c>
      <c r="D493" s="491"/>
      <c r="E493" s="529" t="s">
        <v>1257</v>
      </c>
      <c r="F493" s="512">
        <v>2</v>
      </c>
      <c r="G493" s="531">
        <v>8</v>
      </c>
      <c r="H493" s="510">
        <f t="shared" ref="H493:H494" si="7">F493*G493</f>
        <v>16</v>
      </c>
    </row>
    <row r="494" spans="3:8" ht="15">
      <c r="C494" s="528" t="s">
        <v>1594</v>
      </c>
      <c r="D494" s="491"/>
      <c r="E494" s="529" t="s">
        <v>1257</v>
      </c>
      <c r="F494" s="512">
        <v>1</v>
      </c>
      <c r="G494" s="531">
        <v>18</v>
      </c>
      <c r="H494" s="510">
        <f t="shared" si="7"/>
        <v>18</v>
      </c>
    </row>
    <row r="495" spans="3:8" ht="15">
      <c r="C495" s="528"/>
      <c r="D495" s="491"/>
      <c r="E495" s="529"/>
      <c r="F495" s="512"/>
      <c r="G495" s="531"/>
      <c r="H495" s="532"/>
    </row>
    <row r="496" spans="3:8" ht="15">
      <c r="C496" s="528"/>
      <c r="D496" s="491"/>
      <c r="E496" s="529"/>
      <c r="F496" s="512"/>
      <c r="G496" s="531"/>
      <c r="H496" s="532"/>
    </row>
    <row r="497" spans="3:8" ht="15">
      <c r="C497" s="528"/>
      <c r="D497" s="491"/>
      <c r="E497" s="529"/>
      <c r="F497" s="512"/>
      <c r="G497" s="531"/>
      <c r="H497" s="532"/>
    </row>
    <row r="498" spans="3:8" ht="15">
      <c r="C498" s="528"/>
      <c r="D498" s="491"/>
      <c r="E498" s="529"/>
      <c r="F498" s="512"/>
      <c r="G498" s="531"/>
      <c r="H498" s="532"/>
    </row>
    <row r="499" spans="3:8" ht="15">
      <c r="C499" s="528"/>
      <c r="D499" s="491"/>
      <c r="E499" s="529"/>
      <c r="F499" s="512"/>
      <c r="G499" s="531"/>
      <c r="H499" s="532"/>
    </row>
    <row r="500" spans="3:8" ht="15">
      <c r="C500" s="533"/>
      <c r="D500" s="498"/>
      <c r="E500" s="534"/>
      <c r="F500" s="497"/>
      <c r="G500" s="535"/>
      <c r="H500" s="536"/>
    </row>
    <row r="501" spans="3:8" ht="15">
      <c r="C501" s="476" t="s">
        <v>1271</v>
      </c>
      <c r="D501" s="531"/>
      <c r="E501" s="538"/>
      <c r="F501" s="498"/>
      <c r="G501" s="497"/>
      <c r="H501" s="539">
        <f>SUM(H490:H500)</f>
        <v>147.01</v>
      </c>
    </row>
    <row r="502" spans="3:8" ht="15">
      <c r="C502" s="468" t="s">
        <v>1272</v>
      </c>
      <c r="D502" s="469"/>
      <c r="E502" s="469"/>
      <c r="F502" s="469"/>
      <c r="G502" s="469"/>
      <c r="H502" s="470"/>
    </row>
    <row r="503" spans="3:8" ht="15">
      <c r="C503" s="474" t="s">
        <v>8</v>
      </c>
      <c r="D503" s="568"/>
      <c r="E503" s="568" t="s">
        <v>9</v>
      </c>
      <c r="F503" s="580" t="s">
        <v>10</v>
      </c>
      <c r="G503" s="579" t="s">
        <v>1261</v>
      </c>
      <c r="H503" s="580" t="s">
        <v>1264</v>
      </c>
    </row>
    <row r="504" spans="3:8" ht="15">
      <c r="C504" s="596"/>
      <c r="D504" s="526"/>
      <c r="E504" s="586"/>
      <c r="F504" s="567"/>
      <c r="G504" s="587"/>
      <c r="H504" s="612"/>
    </row>
    <row r="505" spans="3:8" ht="15">
      <c r="C505" s="613"/>
      <c r="D505" s="519"/>
      <c r="E505" s="519"/>
      <c r="F505" s="614"/>
      <c r="G505" s="615"/>
      <c r="H505" s="612"/>
    </row>
    <row r="506" spans="3:8" ht="15">
      <c r="C506" s="613"/>
      <c r="D506" s="519"/>
      <c r="E506" s="519"/>
      <c r="F506" s="614"/>
      <c r="G506" s="615"/>
      <c r="H506" s="612"/>
    </row>
    <row r="507" spans="3:8" ht="15">
      <c r="C507" s="528"/>
      <c r="D507" s="531"/>
      <c r="E507" s="547"/>
      <c r="F507" s="616"/>
      <c r="G507" s="584"/>
      <c r="H507" s="612"/>
    </row>
    <row r="508" spans="3:8" ht="15">
      <c r="C508" s="515" t="s">
        <v>1273</v>
      </c>
      <c r="D508" s="548"/>
      <c r="E508" s="548"/>
      <c r="F508" s="549"/>
      <c r="G508" s="582"/>
      <c r="H508" s="609">
        <f>SUM(H504:H507)</f>
        <v>0</v>
      </c>
    </row>
    <row r="509" spans="3:8" ht="15">
      <c r="C509" s="491"/>
      <c r="D509" s="491"/>
      <c r="E509" s="496"/>
      <c r="F509" s="498"/>
      <c r="G509" s="551"/>
      <c r="H509" s="552">
        <f>H478+H487+H501+H508</f>
        <v>152.49971499999998</v>
      </c>
    </row>
    <row r="510" spans="3:8" ht="15">
      <c r="C510" s="553"/>
      <c r="D510" s="553"/>
      <c r="E510" s="515" t="s">
        <v>1274</v>
      </c>
      <c r="F510" s="549"/>
      <c r="G510" s="548"/>
      <c r="H510" s="470">
        <f>ROUND((H508+H501+H487+H478),2)</f>
        <v>152.5</v>
      </c>
    </row>
    <row r="511" spans="3:8" ht="15">
      <c r="C511" s="553"/>
      <c r="D511" s="553"/>
      <c r="E511" s="468" t="s">
        <v>1275</v>
      </c>
      <c r="F511" s="549"/>
      <c r="G511" s="554">
        <v>0.15</v>
      </c>
      <c r="H511" s="548">
        <f>H510*G511</f>
        <v>22.875</v>
      </c>
    </row>
    <row r="512" spans="3:8" ht="15">
      <c r="C512" s="553"/>
      <c r="D512" s="553"/>
      <c r="E512" s="468" t="s">
        <v>1276</v>
      </c>
      <c r="F512" s="549"/>
      <c r="G512" s="554">
        <v>0.05</v>
      </c>
      <c r="H512" s="548">
        <f>H510*G512</f>
        <v>7.625</v>
      </c>
    </row>
    <row r="513" spans="3:8" ht="15">
      <c r="C513" s="553"/>
      <c r="D513" s="553"/>
      <c r="E513" s="468" t="s">
        <v>1277</v>
      </c>
      <c r="F513" s="549"/>
      <c r="G513" s="548"/>
      <c r="H513" s="548">
        <f>SUM(H510:H512)</f>
        <v>183</v>
      </c>
    </row>
    <row r="514" spans="3:8" ht="15">
      <c r="C514" s="553"/>
      <c r="D514" s="553"/>
      <c r="E514" s="502" t="s">
        <v>1587</v>
      </c>
      <c r="F514" s="498"/>
      <c r="G514" s="535"/>
      <c r="H514" s="555">
        <f>ROUND((H513),2)</f>
        <v>183</v>
      </c>
    </row>
    <row r="515" spans="3:8" ht="15.75">
      <c r="C515" s="650" t="s">
        <v>1628</v>
      </c>
      <c r="D515" s="465"/>
      <c r="E515" s="556"/>
      <c r="F515" s="460"/>
      <c r="G515" s="460"/>
      <c r="H515" s="556"/>
    </row>
    <row r="516" spans="3:8" ht="15.75">
      <c r="C516" s="465"/>
      <c r="D516" s="465"/>
      <c r="E516" s="465"/>
      <c r="F516" s="465"/>
      <c r="G516" s="465"/>
      <c r="H516" s="465"/>
    </row>
    <row r="517" spans="3:8" ht="15.75">
      <c r="C517" s="651" t="s">
        <v>1403</v>
      </c>
      <c r="D517" s="465"/>
      <c r="E517" s="465"/>
      <c r="F517" s="465"/>
      <c r="G517" s="465"/>
      <c r="H517" s="460"/>
    </row>
    <row r="518" spans="3:8" ht="15.75">
      <c r="C518" s="455"/>
      <c r="D518" s="465"/>
      <c r="E518" s="465"/>
      <c r="F518" s="557"/>
      <c r="G518" s="558"/>
      <c r="H518" s="558"/>
    </row>
    <row r="519" spans="3:8">
      <c r="C519" s="455"/>
      <c r="D519" s="559"/>
      <c r="E519" s="559"/>
      <c r="F519" s="1205" t="s">
        <v>1405</v>
      </c>
      <c r="G519" s="1205"/>
      <c r="H519" s="1205"/>
    </row>
    <row r="520" spans="3:8">
      <c r="C520" s="455"/>
      <c r="D520" s="559"/>
      <c r="E520" s="559"/>
      <c r="F520" s="1205"/>
      <c r="G520" s="1205"/>
      <c r="H520" s="1205"/>
    </row>
    <row r="521" spans="3:8" ht="15.75">
      <c r="C521" s="455"/>
      <c r="D521" s="460"/>
      <c r="E521" s="460"/>
      <c r="F521" s="560"/>
      <c r="G521" s="560"/>
      <c r="H521" s="460"/>
    </row>
    <row r="522" spans="3:8" ht="80.099999999999994" customHeight="1">
      <c r="C522" s="455"/>
      <c r="D522" s="455"/>
      <c r="E522" s="455"/>
      <c r="F522" s="455"/>
      <c r="G522" s="455"/>
      <c r="H522" s="455"/>
    </row>
    <row r="523" spans="3:8" ht="15.75">
      <c r="C523" s="561"/>
      <c r="D523" s="465"/>
      <c r="E523" s="455"/>
      <c r="F523" s="456"/>
      <c r="G523" s="562"/>
      <c r="H523" s="457"/>
    </row>
    <row r="524" spans="3:8" ht="21">
      <c r="C524" s="1208" t="s">
        <v>1579</v>
      </c>
      <c r="D524" s="1208"/>
      <c r="E524" s="1208"/>
      <c r="F524" s="1208"/>
      <c r="G524" s="1208"/>
      <c r="H524" s="1208"/>
    </row>
    <row r="525" spans="3:8" ht="15.75">
      <c r="C525" s="458" t="s">
        <v>1255</v>
      </c>
      <c r="D525" s="585" t="str">
        <f>+'PRESUPUESTO UNIV UARTES'!B60</f>
        <v>1.41</v>
      </c>
      <c r="E525" s="460"/>
      <c r="F525" s="460"/>
      <c r="G525" s="461" t="s">
        <v>1256</v>
      </c>
      <c r="H525" s="462" t="str">
        <f>+'PRESUPUESTO UNIV UARTES'!G60</f>
        <v>m2</v>
      </c>
    </row>
    <row r="526" spans="3:8" ht="44.25" customHeight="1">
      <c r="C526" s="463" t="s">
        <v>1258</v>
      </c>
      <c r="D526" s="1228" t="str">
        <f>+'PRESUPUESTO UNIV UARTES'!C60</f>
        <v xml:space="preserve">Provisión e instalación de cubierta de Policarbonato alveolar  de 6 mm incluye  elementos de sujeción y perfilería-color a elección del Administrador del contrato  </v>
      </c>
      <c r="E526" s="1228"/>
      <c r="F526" s="1228"/>
      <c r="G526" s="1228"/>
      <c r="H526" s="605"/>
    </row>
    <row r="527" spans="3:8" ht="15.75">
      <c r="C527" s="465"/>
      <c r="D527" s="465"/>
      <c r="E527" s="465"/>
      <c r="F527" s="465"/>
      <c r="G527" s="465"/>
      <c r="H527" s="465"/>
    </row>
    <row r="528" spans="3:8" ht="15">
      <c r="C528" s="468" t="s">
        <v>1259</v>
      </c>
      <c r="D528" s="469"/>
      <c r="E528" s="469"/>
      <c r="F528" s="469"/>
      <c r="G528" s="469"/>
      <c r="H528" s="470"/>
    </row>
    <row r="529" spans="3:8" ht="15">
      <c r="C529" s="474" t="s">
        <v>8</v>
      </c>
      <c r="D529" s="474" t="s">
        <v>10</v>
      </c>
      <c r="E529" s="474" t="s">
        <v>1261</v>
      </c>
      <c r="F529" s="507" t="s">
        <v>1262</v>
      </c>
      <c r="G529" s="507" t="s">
        <v>1263</v>
      </c>
      <c r="H529" s="570" t="s">
        <v>1264</v>
      </c>
    </row>
    <row r="530" spans="3:8" ht="15">
      <c r="C530" s="476" t="s">
        <v>1282</v>
      </c>
      <c r="D530" s="512"/>
      <c r="E530" s="478"/>
      <c r="F530" s="479"/>
      <c r="G530" s="525"/>
      <c r="H530" s="479">
        <f>5%*H545</f>
        <v>0.23831499999999997</v>
      </c>
    </row>
    <row r="531" spans="3:8" ht="15">
      <c r="C531" s="476"/>
      <c r="D531" s="512"/>
      <c r="E531" s="476"/>
      <c r="F531" s="510"/>
      <c r="G531" s="511"/>
      <c r="H531" s="510"/>
    </row>
    <row r="532" spans="3:8" ht="15">
      <c r="C532" s="476"/>
      <c r="D532" s="512"/>
      <c r="E532" s="476"/>
      <c r="F532" s="510"/>
      <c r="G532" s="530"/>
      <c r="H532" s="510"/>
    </row>
    <row r="533" spans="3:8" ht="15">
      <c r="C533" s="476"/>
      <c r="D533" s="512"/>
      <c r="E533" s="476"/>
      <c r="F533" s="510"/>
      <c r="G533" s="530"/>
      <c r="H533" s="510"/>
    </row>
    <row r="534" spans="3:8" ht="15">
      <c r="C534" s="476"/>
      <c r="D534" s="512"/>
      <c r="E534" s="476"/>
      <c r="F534" s="510"/>
      <c r="G534" s="530"/>
      <c r="H534" s="510"/>
    </row>
    <row r="535" spans="3:8" ht="15">
      <c r="C535" s="476"/>
      <c r="D535" s="490"/>
      <c r="E535" s="476"/>
      <c r="F535" s="510"/>
      <c r="G535" s="530"/>
      <c r="H535" s="494"/>
    </row>
    <row r="536" spans="3:8" ht="15">
      <c r="C536" s="515" t="s">
        <v>1279</v>
      </c>
      <c r="D536" s="514"/>
      <c r="E536" s="515"/>
      <c r="F536" s="563"/>
      <c r="G536" s="571"/>
      <c r="H536" s="564">
        <f>SUM(H530:H535)</f>
        <v>0.23831499999999997</v>
      </c>
    </row>
    <row r="537" spans="3:8" ht="15">
      <c r="C537" s="502" t="s">
        <v>1267</v>
      </c>
      <c r="D537" s="503"/>
      <c r="E537" s="503"/>
      <c r="F537" s="503"/>
      <c r="G537" s="572"/>
      <c r="H537" s="470"/>
    </row>
    <row r="538" spans="3:8" ht="15">
      <c r="C538" s="507" t="s">
        <v>8</v>
      </c>
      <c r="D538" s="573" t="s">
        <v>10</v>
      </c>
      <c r="E538" s="507" t="s">
        <v>1268</v>
      </c>
      <c r="F538" s="507" t="s">
        <v>1262</v>
      </c>
      <c r="G538" s="574" t="s">
        <v>1263</v>
      </c>
      <c r="H538" s="507" t="s">
        <v>1264</v>
      </c>
    </row>
    <row r="539" spans="3:8" ht="15">
      <c r="C539" s="600" t="s">
        <v>1280</v>
      </c>
      <c r="D539" s="567">
        <v>1</v>
      </c>
      <c r="E539" s="587">
        <f>+'MANO DE OBRA'!F17</f>
        <v>3.83</v>
      </c>
      <c r="F539" s="479">
        <f>D539*E539</f>
        <v>3.83</v>
      </c>
      <c r="G539" s="565">
        <v>0.61899999999999999</v>
      </c>
      <c r="H539" s="479">
        <f>F539*G539</f>
        <v>2.3707699999999998</v>
      </c>
    </row>
    <row r="540" spans="3:8" ht="15">
      <c r="C540" s="509" t="s">
        <v>1596</v>
      </c>
      <c r="D540" s="512">
        <v>1</v>
      </c>
      <c r="E540" s="599">
        <f>+'MANO DE OBRA'!F38</f>
        <v>3.87</v>
      </c>
      <c r="F540" s="510">
        <f>D540*E540</f>
        <v>3.87</v>
      </c>
      <c r="G540" s="566">
        <f>G539</f>
        <v>0.61899999999999999</v>
      </c>
      <c r="H540" s="510">
        <f>F540*G540</f>
        <v>2.3955299999999999</v>
      </c>
    </row>
    <row r="541" spans="3:8" ht="15">
      <c r="C541" s="601"/>
      <c r="D541" s="512"/>
      <c r="E541" s="599"/>
      <c r="F541" s="510"/>
      <c r="G541" s="566"/>
      <c r="H541" s="510"/>
    </row>
    <row r="542" spans="3:8" ht="15">
      <c r="C542" s="601"/>
      <c r="D542" s="512"/>
      <c r="E542" s="599"/>
      <c r="F542" s="510"/>
      <c r="G542" s="566"/>
      <c r="H542" s="510"/>
    </row>
    <row r="543" spans="3:8" ht="15">
      <c r="C543" s="509"/>
      <c r="D543" s="512"/>
      <c r="E543" s="476"/>
      <c r="F543" s="510"/>
      <c r="G543" s="531"/>
      <c r="H543" s="510"/>
    </row>
    <row r="544" spans="3:8" ht="15">
      <c r="C544" s="509"/>
      <c r="D544" s="512"/>
      <c r="E544" s="476"/>
      <c r="F544" s="510"/>
      <c r="G544" s="512"/>
      <c r="H544" s="494"/>
    </row>
    <row r="545" spans="3:8" ht="15">
      <c r="C545" s="514" t="s">
        <v>1269</v>
      </c>
      <c r="D545" s="514"/>
      <c r="E545" s="515"/>
      <c r="F545" s="514"/>
      <c r="G545" s="470"/>
      <c r="H545" s="564">
        <f>SUM(H539:H544)</f>
        <v>4.7662999999999993</v>
      </c>
    </row>
    <row r="546" spans="3:8" ht="15">
      <c r="C546" s="502" t="s">
        <v>547</v>
      </c>
      <c r="D546" s="469"/>
      <c r="E546" s="503"/>
      <c r="F546" s="503"/>
      <c r="G546" s="469"/>
      <c r="H546" s="470"/>
    </row>
    <row r="547" spans="3:8" ht="15">
      <c r="C547" s="579" t="s">
        <v>8</v>
      </c>
      <c r="D547" s="568"/>
      <c r="E547" s="568" t="s">
        <v>9</v>
      </c>
      <c r="F547" s="580" t="s">
        <v>10</v>
      </c>
      <c r="G547" s="580" t="s">
        <v>1270</v>
      </c>
      <c r="H547" s="519" t="s">
        <v>1264</v>
      </c>
    </row>
    <row r="548" spans="3:8" ht="33.75" customHeight="1">
      <c r="C548" s="1229" t="s">
        <v>1630</v>
      </c>
      <c r="D548" s="1230"/>
      <c r="E548" s="1233" t="s">
        <v>1281</v>
      </c>
      <c r="F548" s="1235">
        <v>1</v>
      </c>
      <c r="G548" s="1233">
        <v>20</v>
      </c>
      <c r="H548" s="1237">
        <f>F548*G548</f>
        <v>20</v>
      </c>
    </row>
    <row r="549" spans="3:8" ht="15" customHeight="1">
      <c r="C549" s="1231"/>
      <c r="D549" s="1232"/>
      <c r="E549" s="1234"/>
      <c r="F549" s="1236"/>
      <c r="G549" s="1234"/>
      <c r="H549" s="1238"/>
    </row>
    <row r="550" spans="3:8" ht="15">
      <c r="C550" s="528"/>
      <c r="D550" s="491"/>
      <c r="E550" s="529"/>
      <c r="F550" s="512"/>
      <c r="G550" s="491"/>
      <c r="H550" s="510"/>
    </row>
    <row r="551" spans="3:8" ht="15">
      <c r="C551" s="528"/>
      <c r="D551" s="491"/>
      <c r="E551" s="529"/>
      <c r="F551" s="512"/>
      <c r="G551" s="491"/>
      <c r="H551" s="510"/>
    </row>
    <row r="552" spans="3:8" ht="15">
      <c r="C552" s="528"/>
      <c r="D552" s="491"/>
      <c r="E552" s="529"/>
      <c r="F552" s="512"/>
      <c r="G552" s="491"/>
      <c r="H552" s="510"/>
    </row>
    <row r="553" spans="3:8" ht="15">
      <c r="C553" s="528"/>
      <c r="D553" s="491"/>
      <c r="E553" s="529"/>
      <c r="F553" s="512"/>
      <c r="G553" s="531"/>
      <c r="H553" s="532"/>
    </row>
    <row r="554" spans="3:8" ht="15">
      <c r="C554" s="528"/>
      <c r="D554" s="491"/>
      <c r="E554" s="529"/>
      <c r="F554" s="512"/>
      <c r="G554" s="531"/>
      <c r="H554" s="532"/>
    </row>
    <row r="555" spans="3:8" ht="15">
      <c r="C555" s="528"/>
      <c r="D555" s="491"/>
      <c r="E555" s="529"/>
      <c r="F555" s="512"/>
      <c r="G555" s="531"/>
      <c r="H555" s="532"/>
    </row>
    <row r="556" spans="3:8" ht="15">
      <c r="C556" s="528"/>
      <c r="D556" s="491"/>
      <c r="E556" s="529"/>
      <c r="F556" s="512"/>
      <c r="G556" s="531"/>
      <c r="H556" s="532"/>
    </row>
    <row r="557" spans="3:8" ht="15">
      <c r="C557" s="528"/>
      <c r="D557" s="491"/>
      <c r="E557" s="529"/>
      <c r="F557" s="512"/>
      <c r="G557" s="531"/>
      <c r="H557" s="532"/>
    </row>
    <row r="558" spans="3:8" ht="15">
      <c r="C558" s="533"/>
      <c r="D558" s="498"/>
      <c r="E558" s="534"/>
      <c r="F558" s="497"/>
      <c r="G558" s="535"/>
      <c r="H558" s="536"/>
    </row>
    <row r="559" spans="3:8" ht="15">
      <c r="C559" s="476" t="s">
        <v>1271</v>
      </c>
      <c r="D559" s="531"/>
      <c r="E559" s="538"/>
      <c r="F559" s="498"/>
      <c r="G559" s="497"/>
      <c r="H559" s="539">
        <f>SUM(H548:H558)</f>
        <v>20</v>
      </c>
    </row>
    <row r="560" spans="3:8" ht="15">
      <c r="C560" s="468" t="s">
        <v>1272</v>
      </c>
      <c r="D560" s="469"/>
      <c r="E560" s="469"/>
      <c r="F560" s="469"/>
      <c r="G560" s="469"/>
      <c r="H560" s="470"/>
    </row>
    <row r="561" spans="3:8" ht="15">
      <c r="C561" s="579" t="s">
        <v>8</v>
      </c>
      <c r="D561" s="568"/>
      <c r="E561" s="568" t="s">
        <v>9</v>
      </c>
      <c r="F561" s="580" t="s">
        <v>10</v>
      </c>
      <c r="G561" s="580" t="s">
        <v>1261</v>
      </c>
      <c r="H561" s="519" t="s">
        <v>1264</v>
      </c>
    </row>
    <row r="562" spans="3:8" ht="15">
      <c r="C562" s="476"/>
      <c r="D562" s="531"/>
      <c r="E562" s="547"/>
      <c r="F562" s="512"/>
      <c r="G562" s="476"/>
      <c r="H562" s="479"/>
    </row>
    <row r="563" spans="3:8" ht="15">
      <c r="C563" s="476"/>
      <c r="D563" s="531"/>
      <c r="E563" s="547"/>
      <c r="F563" s="512"/>
      <c r="G563" s="476"/>
      <c r="H563" s="510"/>
    </row>
    <row r="564" spans="3:8" ht="15">
      <c r="C564" s="476" t="str">
        <f>+IF(B564=0," ",VLOOKUP(B564,#REF!,2,FALSE))</f>
        <v xml:space="preserve"> </v>
      </c>
      <c r="D564" s="531"/>
      <c r="E564" s="547" t="str">
        <f>+IF(B564=0," ",VLOOKUP(B564,#REF!,3,FALSE))</f>
        <v xml:space="preserve"> </v>
      </c>
      <c r="F564" s="512"/>
      <c r="G564" s="476" t="str">
        <f>+IF(B564=0," ",VLOOKUP(B564,#REF!,8,FALSE))</f>
        <v xml:space="preserve"> </v>
      </c>
      <c r="H564" s="494"/>
    </row>
    <row r="565" spans="3:8" ht="15">
      <c r="C565" s="515" t="s">
        <v>1273</v>
      </c>
      <c r="D565" s="548"/>
      <c r="E565" s="548"/>
      <c r="F565" s="549"/>
      <c r="G565" s="550"/>
      <c r="H565" s="581">
        <f>SUM(H562:H564)</f>
        <v>0</v>
      </c>
    </row>
    <row r="566" spans="3:8" ht="15">
      <c r="C566" s="491"/>
      <c r="D566" s="491"/>
      <c r="E566" s="496"/>
      <c r="F566" s="498"/>
      <c r="G566" s="551"/>
      <c r="H566" s="552">
        <f>H536+H545+H559+H565</f>
        <v>25.004615000000001</v>
      </c>
    </row>
    <row r="567" spans="3:8" ht="15">
      <c r="C567" s="553"/>
      <c r="D567" s="553"/>
      <c r="E567" s="515" t="s">
        <v>1274</v>
      </c>
      <c r="F567" s="549"/>
      <c r="G567" s="548"/>
      <c r="H567" s="470">
        <f>ROUND((H565+H559+H545+H536),2)</f>
        <v>25</v>
      </c>
    </row>
    <row r="568" spans="3:8" ht="15">
      <c r="C568" s="553"/>
      <c r="D568" s="553"/>
      <c r="E568" s="468" t="s">
        <v>1275</v>
      </c>
      <c r="F568" s="549"/>
      <c r="G568" s="554">
        <v>0.15</v>
      </c>
      <c r="H568" s="548">
        <f>H567*G568</f>
        <v>3.75</v>
      </c>
    </row>
    <row r="569" spans="3:8" ht="15">
      <c r="C569" s="553"/>
      <c r="D569" s="553"/>
      <c r="E569" s="468" t="s">
        <v>1276</v>
      </c>
      <c r="F569" s="549"/>
      <c r="G569" s="554">
        <v>0.05</v>
      </c>
      <c r="H569" s="548">
        <f>H567*G569</f>
        <v>1.25</v>
      </c>
    </row>
    <row r="570" spans="3:8" ht="15">
      <c r="C570" s="553"/>
      <c r="D570" s="553"/>
      <c r="E570" s="468" t="s">
        <v>1277</v>
      </c>
      <c r="F570" s="549"/>
      <c r="G570" s="548"/>
      <c r="H570" s="548">
        <f>SUM(H567:H569)</f>
        <v>30</v>
      </c>
    </row>
    <row r="571" spans="3:8" ht="15">
      <c r="C571" s="553"/>
      <c r="D571" s="553"/>
      <c r="E571" s="502" t="s">
        <v>1587</v>
      </c>
      <c r="F571" s="498"/>
      <c r="G571" s="535"/>
      <c r="H571" s="555">
        <f>ROUND((H570),2)</f>
        <v>30</v>
      </c>
    </row>
    <row r="572" spans="3:8" ht="15.75">
      <c r="C572" s="650" t="s">
        <v>1631</v>
      </c>
      <c r="D572" s="465"/>
      <c r="E572" s="556"/>
      <c r="F572" s="460"/>
      <c r="G572" s="460"/>
      <c r="H572" s="556"/>
    </row>
    <row r="573" spans="3:8" ht="15.75">
      <c r="C573" s="465"/>
      <c r="D573" s="465"/>
      <c r="E573" s="465"/>
      <c r="F573" s="465"/>
      <c r="G573" s="465"/>
      <c r="H573" s="465"/>
    </row>
    <row r="574" spans="3:8" ht="15.75">
      <c r="C574" s="651" t="s">
        <v>1403</v>
      </c>
      <c r="D574" s="465"/>
      <c r="E574" s="465"/>
      <c r="F574" s="465"/>
      <c r="G574" s="465"/>
      <c r="H574" s="460"/>
    </row>
    <row r="575" spans="3:8" ht="15.75">
      <c r="C575" s="455"/>
      <c r="D575" s="465"/>
      <c r="E575" s="465"/>
      <c r="F575" s="557"/>
      <c r="G575" s="558"/>
      <c r="H575" s="558"/>
    </row>
    <row r="576" spans="3:8">
      <c r="C576" s="455"/>
      <c r="D576" s="559"/>
      <c r="E576" s="559"/>
      <c r="F576" s="1205" t="s">
        <v>1405</v>
      </c>
      <c r="G576" s="1205"/>
      <c r="H576" s="1205"/>
    </row>
    <row r="577" spans="3:8">
      <c r="C577" s="455"/>
      <c r="D577" s="559"/>
      <c r="E577" s="559"/>
      <c r="F577" s="1205"/>
      <c r="G577" s="1205"/>
      <c r="H577" s="1205"/>
    </row>
    <row r="578" spans="3:8" ht="15.75">
      <c r="C578" s="455"/>
      <c r="D578" s="460"/>
      <c r="E578" s="460"/>
      <c r="F578" s="560"/>
      <c r="G578" s="560"/>
      <c r="H578" s="460"/>
    </row>
    <row r="579" spans="3:8" ht="80.099999999999994" customHeight="1">
      <c r="C579" s="455"/>
      <c r="D579" s="455"/>
      <c r="E579" s="455"/>
      <c r="F579" s="455"/>
      <c r="G579" s="455"/>
      <c r="H579" s="455"/>
    </row>
    <row r="580" spans="3:8" s="716" customFormat="1" ht="15.75" customHeight="1">
      <c r="C580" s="561"/>
      <c r="D580" s="465"/>
      <c r="E580" s="455"/>
      <c r="F580" s="456"/>
      <c r="G580" s="562"/>
      <c r="H580" s="457"/>
    </row>
    <row r="581" spans="3:8" s="716" customFormat="1" ht="21" customHeight="1">
      <c r="C581" s="1208" t="str">
        <f>+C524</f>
        <v>ANÁLISIS DE PRECIOS UNITARIOS</v>
      </c>
      <c r="D581" s="1208"/>
      <c r="E581" s="1208"/>
      <c r="F581" s="1208"/>
      <c r="G581" s="1208"/>
      <c r="H581" s="1208"/>
    </row>
    <row r="582" spans="3:8" s="716" customFormat="1" ht="15.75" customHeight="1">
      <c r="C582" s="458" t="s">
        <v>1255</v>
      </c>
      <c r="D582" s="585" t="str">
        <f>+'PRESUPUESTO UNIV UARTES'!B61</f>
        <v>1.42</v>
      </c>
      <c r="E582" s="460"/>
      <c r="F582" s="460"/>
      <c r="G582" s="461" t="s">
        <v>1256</v>
      </c>
      <c r="H582" s="462" t="str">
        <f>+'PRESUPUESTO UNIV UARTES'!G61</f>
        <v>m2</v>
      </c>
    </row>
    <row r="583" spans="3:8" s="716" customFormat="1" ht="15.75" customHeight="1">
      <c r="C583" s="463" t="s">
        <v>1258</v>
      </c>
      <c r="D583" s="1228" t="str">
        <f>+'PRESUPUESTO UNIV UARTES'!C61</f>
        <v>Estructura de aluminio para cubierta de policarbonato-incluye parantes, elementos de sujeción.</v>
      </c>
      <c r="E583" s="1228"/>
      <c r="F583" s="1228"/>
      <c r="G583" s="1228"/>
      <c r="H583" s="605"/>
    </row>
    <row r="584" spans="3:8" s="716" customFormat="1" ht="15.75" customHeight="1">
      <c r="C584" s="465"/>
      <c r="D584" s="465"/>
      <c r="E584" s="465"/>
      <c r="F584" s="465"/>
      <c r="G584" s="465"/>
      <c r="H584" s="465"/>
    </row>
    <row r="585" spans="3:8" s="716" customFormat="1" ht="15" customHeight="1">
      <c r="C585" s="468" t="s">
        <v>1259</v>
      </c>
      <c r="D585" s="469"/>
      <c r="E585" s="469"/>
      <c r="F585" s="469"/>
      <c r="G585" s="469"/>
      <c r="H585" s="470"/>
    </row>
    <row r="586" spans="3:8" s="716" customFormat="1" ht="15" customHeight="1">
      <c r="C586" s="474" t="s">
        <v>8</v>
      </c>
      <c r="D586" s="474" t="s">
        <v>10</v>
      </c>
      <c r="E586" s="474" t="s">
        <v>1261</v>
      </c>
      <c r="F586" s="507" t="s">
        <v>1262</v>
      </c>
      <c r="G586" s="507" t="s">
        <v>1263</v>
      </c>
      <c r="H586" s="570" t="s">
        <v>1264</v>
      </c>
    </row>
    <row r="587" spans="3:8" s="716" customFormat="1" ht="15" customHeight="1">
      <c r="C587" s="476" t="s">
        <v>1282</v>
      </c>
      <c r="D587" s="512"/>
      <c r="E587" s="478"/>
      <c r="F587" s="479"/>
      <c r="G587" s="525"/>
      <c r="H587" s="479">
        <f>5%*H603</f>
        <v>0.21829500000000002</v>
      </c>
    </row>
    <row r="588" spans="3:8" s="716" customFormat="1" ht="15" customHeight="1">
      <c r="C588" s="476"/>
      <c r="D588" s="512"/>
      <c r="E588" s="476"/>
      <c r="F588" s="510"/>
      <c r="G588" s="511"/>
      <c r="H588" s="510"/>
    </row>
    <row r="589" spans="3:8" s="716" customFormat="1" ht="15" customHeight="1">
      <c r="C589" s="476"/>
      <c r="D589" s="512"/>
      <c r="E589" s="476"/>
      <c r="F589" s="510"/>
      <c r="G589" s="530"/>
      <c r="H589" s="510"/>
    </row>
    <row r="590" spans="3:8" s="716" customFormat="1" ht="15" customHeight="1">
      <c r="C590" s="476"/>
      <c r="D590" s="512"/>
      <c r="E590" s="476"/>
      <c r="F590" s="510"/>
      <c r="G590" s="530"/>
      <c r="H590" s="510"/>
    </row>
    <row r="591" spans="3:8" s="716" customFormat="1" ht="15" customHeight="1">
      <c r="C591" s="476"/>
      <c r="D591" s="512"/>
      <c r="E591" s="476"/>
      <c r="F591" s="510"/>
      <c r="G591" s="530"/>
      <c r="H591" s="510"/>
    </row>
    <row r="592" spans="3:8" s="716" customFormat="1" ht="15" customHeight="1">
      <c r="C592" s="476"/>
      <c r="D592" s="490"/>
      <c r="E592" s="476"/>
      <c r="F592" s="510"/>
      <c r="G592" s="530"/>
      <c r="H592" s="494"/>
    </row>
    <row r="593" spans="3:8" s="716" customFormat="1" ht="15" customHeight="1">
      <c r="C593" s="515" t="s">
        <v>1279</v>
      </c>
      <c r="D593" s="514"/>
      <c r="E593" s="515"/>
      <c r="F593" s="563"/>
      <c r="G593" s="571"/>
      <c r="H593" s="564">
        <f>SUM(H587:H592)</f>
        <v>0.21829500000000002</v>
      </c>
    </row>
    <row r="594" spans="3:8" s="716" customFormat="1" ht="15" customHeight="1">
      <c r="C594" s="502" t="s">
        <v>1267</v>
      </c>
      <c r="D594" s="503"/>
      <c r="E594" s="503"/>
      <c r="F594" s="503"/>
      <c r="G594" s="572"/>
      <c r="H594" s="470"/>
    </row>
    <row r="595" spans="3:8" s="716" customFormat="1" ht="15" customHeight="1">
      <c r="C595" s="507" t="s">
        <v>8</v>
      </c>
      <c r="D595" s="573" t="s">
        <v>10</v>
      </c>
      <c r="E595" s="507" t="s">
        <v>1268</v>
      </c>
      <c r="F595" s="507" t="s">
        <v>1262</v>
      </c>
      <c r="G595" s="574" t="s">
        <v>1263</v>
      </c>
      <c r="H595" s="507" t="s">
        <v>1264</v>
      </c>
    </row>
    <row r="596" spans="3:8" s="716" customFormat="1" ht="24.75" customHeight="1">
      <c r="C596" s="600" t="s">
        <v>1280</v>
      </c>
      <c r="D596" s="567">
        <v>1</v>
      </c>
      <c r="E596" s="587">
        <f>+'MANO DE OBRA'!F17</f>
        <v>3.83</v>
      </c>
      <c r="F596" s="479">
        <f>D596*E596</f>
        <v>3.83</v>
      </c>
      <c r="G596" s="565">
        <v>0.56699999999999995</v>
      </c>
      <c r="H596" s="479">
        <f>F596*G596</f>
        <v>2.1716099999999998</v>
      </c>
    </row>
    <row r="597" spans="3:8" s="716" customFormat="1" ht="15" customHeight="1">
      <c r="C597" s="509" t="s">
        <v>1596</v>
      </c>
      <c r="D597" s="512">
        <v>1</v>
      </c>
      <c r="E597" s="599">
        <f>+'MANO DE OBRA'!F38</f>
        <v>3.87</v>
      </c>
      <c r="F597" s="492">
        <f>D597*E597</f>
        <v>3.87</v>
      </c>
      <c r="G597" s="511">
        <f>G596</f>
        <v>0.56699999999999995</v>
      </c>
      <c r="H597" s="532">
        <f>F597*G597</f>
        <v>2.1942900000000001</v>
      </c>
    </row>
    <row r="598" spans="3:8" s="716" customFormat="1" ht="15.75" customHeight="1">
      <c r="C598" s="601"/>
      <c r="D598" s="512"/>
      <c r="E598" s="599"/>
      <c r="F598" s="492"/>
      <c r="G598" s="511"/>
      <c r="H598" s="532"/>
    </row>
    <row r="599" spans="3:8" s="716" customFormat="1" ht="25.5" customHeight="1">
      <c r="C599" s="601"/>
      <c r="D599" s="512"/>
      <c r="E599" s="599"/>
      <c r="F599" s="492"/>
      <c r="G599" s="511"/>
      <c r="H599" s="532"/>
    </row>
    <row r="600" spans="3:8" s="716" customFormat="1" ht="15" customHeight="1">
      <c r="C600" s="509"/>
      <c r="D600" s="512"/>
      <c r="E600" s="476"/>
      <c r="F600" s="492"/>
      <c r="G600" s="530"/>
      <c r="H600" s="532"/>
    </row>
    <row r="601" spans="3:8" s="716" customFormat="1" ht="15" customHeight="1">
      <c r="C601" s="509"/>
      <c r="D601" s="512"/>
      <c r="E601" s="476"/>
      <c r="F601" s="492"/>
      <c r="G601" s="512"/>
      <c r="H601" s="532"/>
    </row>
    <row r="602" spans="3:8" s="716" customFormat="1" ht="15" customHeight="1">
      <c r="C602" s="509"/>
      <c r="D602" s="512"/>
      <c r="E602" s="476"/>
      <c r="F602" s="510"/>
      <c r="G602" s="512"/>
      <c r="H602" s="494"/>
    </row>
    <row r="603" spans="3:8" s="716" customFormat="1" ht="15.75" customHeight="1">
      <c r="C603" s="514" t="s">
        <v>1269</v>
      </c>
      <c r="D603" s="514"/>
      <c r="E603" s="515"/>
      <c r="F603" s="514"/>
      <c r="G603" s="470"/>
      <c r="H603" s="564">
        <f>SUM(H596:H602)</f>
        <v>4.3658999999999999</v>
      </c>
    </row>
    <row r="604" spans="3:8" s="716" customFormat="1" ht="15" customHeight="1">
      <c r="C604" s="502" t="s">
        <v>547</v>
      </c>
      <c r="D604" s="469"/>
      <c r="E604" s="503"/>
      <c r="F604" s="503"/>
      <c r="G604" s="469"/>
      <c r="H604" s="470"/>
    </row>
    <row r="605" spans="3:8" s="716" customFormat="1" ht="15" customHeight="1">
      <c r="C605" s="579" t="s">
        <v>8</v>
      </c>
      <c r="D605" s="568"/>
      <c r="E605" s="568" t="s">
        <v>9</v>
      </c>
      <c r="F605" s="580" t="s">
        <v>10</v>
      </c>
      <c r="G605" s="580" t="s">
        <v>1270</v>
      </c>
      <c r="H605" s="568" t="s">
        <v>1264</v>
      </c>
    </row>
    <row r="606" spans="3:8" s="716" customFormat="1" ht="54.75" customHeight="1">
      <c r="C606" s="1206" t="s">
        <v>1633</v>
      </c>
      <c r="D606" s="1207"/>
      <c r="E606" s="737" t="s">
        <v>16</v>
      </c>
      <c r="F606" s="734">
        <v>1</v>
      </c>
      <c r="G606" s="735">
        <v>3.7</v>
      </c>
      <c r="H606" s="606">
        <f>F606*G606</f>
        <v>3.7</v>
      </c>
    </row>
    <row r="607" spans="3:8" s="716" customFormat="1" ht="15" customHeight="1">
      <c r="C607" s="748"/>
      <c r="D607" s="749"/>
      <c r="E607" s="594"/>
      <c r="F607" s="512"/>
      <c r="G607" s="784"/>
      <c r="H607" s="532"/>
    </row>
    <row r="608" spans="3:8" s="716" customFormat="1" ht="15" customHeight="1">
      <c r="C608" s="528"/>
      <c r="D608" s="491"/>
      <c r="E608" s="529"/>
      <c r="F608" s="512"/>
      <c r="G608" s="512"/>
      <c r="H608" s="532"/>
    </row>
    <row r="609" spans="3:8" s="716" customFormat="1" ht="15" customHeight="1">
      <c r="C609" s="528"/>
      <c r="D609" s="491"/>
      <c r="E609" s="529"/>
      <c r="F609" s="512"/>
      <c r="G609" s="512"/>
      <c r="H609" s="532"/>
    </row>
    <row r="610" spans="3:8" s="716" customFormat="1" ht="15" customHeight="1">
      <c r="C610" s="528"/>
      <c r="D610" s="491"/>
      <c r="E610" s="529"/>
      <c r="F610" s="512"/>
      <c r="G610" s="512"/>
      <c r="H610" s="532"/>
    </row>
    <row r="611" spans="3:8" s="716" customFormat="1" ht="15" customHeight="1">
      <c r="C611" s="528" t="str">
        <f>+IF(B611=0," ",VLOOKUP(B611,#REF!,2,FALSE))</f>
        <v xml:space="preserve"> </v>
      </c>
      <c r="D611" s="491"/>
      <c r="E611" s="529" t="str">
        <f>+IF(B611=0," ",VLOOKUP(B611,#REF!,3,FALSE))</f>
        <v xml:space="preserve"> </v>
      </c>
      <c r="F611" s="512"/>
      <c r="G611" s="531" t="str">
        <f>+IF(B611=0," ",VLOOKUP(B611,#REF!,7,FALSE))</f>
        <v xml:space="preserve"> </v>
      </c>
      <c r="H611" s="532"/>
    </row>
    <row r="612" spans="3:8" s="716" customFormat="1" ht="15" customHeight="1">
      <c r="C612" s="533" t="str">
        <f>+IF(B612=0," ",VLOOKUP(B612,#REF!,2,FALSE))</f>
        <v xml:space="preserve"> </v>
      </c>
      <c r="D612" s="498"/>
      <c r="E612" s="534" t="str">
        <f>+IF(B612=0," ",VLOOKUP(B612,#REF!,3,FALSE))</f>
        <v xml:space="preserve"> </v>
      </c>
      <c r="F612" s="497"/>
      <c r="G612" s="535" t="str">
        <f>+IF(B612=0," ",VLOOKUP(B612,#REF!,7,FALSE))</f>
        <v xml:space="preserve"> </v>
      </c>
      <c r="H612" s="536"/>
    </row>
    <row r="613" spans="3:8" s="716" customFormat="1" ht="15" customHeight="1">
      <c r="C613" s="476" t="s">
        <v>1271</v>
      </c>
      <c r="D613" s="531"/>
      <c r="E613" s="538"/>
      <c r="F613" s="498"/>
      <c r="G613" s="497"/>
      <c r="H613" s="539">
        <f>SUM(H606:H612)</f>
        <v>3.7</v>
      </c>
    </row>
    <row r="614" spans="3:8" s="716" customFormat="1" ht="15" customHeight="1">
      <c r="C614" s="468" t="s">
        <v>1272</v>
      </c>
      <c r="D614" s="469"/>
      <c r="E614" s="469"/>
      <c r="F614" s="469"/>
      <c r="G614" s="469"/>
      <c r="H614" s="470"/>
    </row>
    <row r="615" spans="3:8" s="716" customFormat="1" ht="15" customHeight="1">
      <c r="C615" s="518" t="s">
        <v>8</v>
      </c>
      <c r="D615" s="519"/>
      <c r="E615" s="519" t="s">
        <v>9</v>
      </c>
      <c r="F615" s="543" t="s">
        <v>10</v>
      </c>
      <c r="G615" s="520" t="s">
        <v>1261</v>
      </c>
      <c r="H615" s="580" t="s">
        <v>1264</v>
      </c>
    </row>
    <row r="616" spans="3:8" s="716" customFormat="1" ht="15" customHeight="1">
      <c r="C616" s="596"/>
      <c r="D616" s="526"/>
      <c r="E616" s="586"/>
      <c r="F616" s="567"/>
      <c r="G616" s="587"/>
      <c r="H616" s="510"/>
    </row>
    <row r="617" spans="3:8" s="716" customFormat="1" ht="15" customHeight="1">
      <c r="C617" s="597"/>
      <c r="D617" s="531"/>
      <c r="E617" s="598"/>
      <c r="F617" s="512"/>
      <c r="G617" s="599"/>
      <c r="H617" s="510"/>
    </row>
    <row r="618" spans="3:8" s="716" customFormat="1" ht="15" customHeight="1">
      <c r="C618" s="597"/>
      <c r="D618" s="531"/>
      <c r="E618" s="598"/>
      <c r="F618" s="512"/>
      <c r="G618" s="599"/>
      <c r="H618" s="510"/>
    </row>
    <row r="619" spans="3:8" s="716" customFormat="1" ht="15" customHeight="1">
      <c r="C619" s="597"/>
      <c r="D619" s="531"/>
      <c r="E619" s="598"/>
      <c r="F619" s="512"/>
      <c r="G619" s="599"/>
      <c r="H619" s="510"/>
    </row>
    <row r="620" spans="3:8" s="716" customFormat="1" ht="15" customHeight="1">
      <c r="C620" s="597"/>
      <c r="D620" s="531"/>
      <c r="E620" s="598"/>
      <c r="F620" s="512"/>
      <c r="G620" s="599"/>
      <c r="H620" s="510"/>
    </row>
    <row r="621" spans="3:8" s="716" customFormat="1" ht="15" customHeight="1">
      <c r="C621" s="476" t="str">
        <f>+IF(B621=0," ",VLOOKUP(B621,#REF!,2,FALSE))</f>
        <v xml:space="preserve"> </v>
      </c>
      <c r="D621" s="531"/>
      <c r="E621" s="547" t="str">
        <f>+IF(B621=0," ",VLOOKUP(B621,#REF!,3,FALSE))</f>
        <v xml:space="preserve"> </v>
      </c>
      <c r="F621" s="512"/>
      <c r="G621" s="476" t="str">
        <f>+IF(B621=0," ",VLOOKUP(B621,#REF!,8,FALSE))</f>
        <v xml:space="preserve"> </v>
      </c>
      <c r="H621" s="494"/>
    </row>
    <row r="622" spans="3:8" s="716" customFormat="1" ht="15" customHeight="1">
      <c r="C622" s="515" t="s">
        <v>1273</v>
      </c>
      <c r="D622" s="548"/>
      <c r="E622" s="548"/>
      <c r="F622" s="549"/>
      <c r="G622" s="550"/>
      <c r="H622" s="581">
        <f>SUM(H616:H621)</f>
        <v>0</v>
      </c>
    </row>
    <row r="623" spans="3:8" s="716" customFormat="1" ht="15" customHeight="1">
      <c r="C623" s="491"/>
      <c r="D623" s="491"/>
      <c r="E623" s="496"/>
      <c r="F623" s="498"/>
      <c r="G623" s="551"/>
      <c r="H623" s="552">
        <f>H593+H603+H613+H622</f>
        <v>8.2841950000000004</v>
      </c>
    </row>
    <row r="624" spans="3:8" s="716" customFormat="1" ht="15" customHeight="1">
      <c r="C624" s="553"/>
      <c r="D624" s="553"/>
      <c r="E624" s="515" t="s">
        <v>1274</v>
      </c>
      <c r="F624" s="549"/>
      <c r="G624" s="548"/>
      <c r="H624" s="470">
        <f>ROUND((H593+H603+H613+H622),2)</f>
        <v>8.2799999999999994</v>
      </c>
    </row>
    <row r="625" spans="3:8" s="716" customFormat="1" ht="15" customHeight="1">
      <c r="C625" s="553"/>
      <c r="D625" s="553"/>
      <c r="E625" s="468" t="s">
        <v>1275</v>
      </c>
      <c r="F625" s="549"/>
      <c r="G625" s="554">
        <v>0.15</v>
      </c>
      <c r="H625" s="548">
        <f>H624*G625</f>
        <v>1.2419999999999998</v>
      </c>
    </row>
    <row r="626" spans="3:8" s="716" customFormat="1" ht="15" customHeight="1">
      <c r="C626" s="553"/>
      <c r="D626" s="553"/>
      <c r="E626" s="468" t="s">
        <v>1276</v>
      </c>
      <c r="F626" s="549"/>
      <c r="G626" s="554">
        <v>0.05</v>
      </c>
      <c r="H626" s="548">
        <f>H624*G626</f>
        <v>0.41399999999999998</v>
      </c>
    </row>
    <row r="627" spans="3:8" s="716" customFormat="1" ht="15" customHeight="1">
      <c r="C627" s="553"/>
      <c r="D627" s="553"/>
      <c r="E627" s="468" t="s">
        <v>1277</v>
      </c>
      <c r="F627" s="549"/>
      <c r="G627" s="548"/>
      <c r="H627" s="548">
        <f>SUM(H624:H626)</f>
        <v>9.9359999999999982</v>
      </c>
    </row>
    <row r="628" spans="3:8" s="716" customFormat="1" ht="15" customHeight="1">
      <c r="C628" s="553"/>
      <c r="D628" s="553"/>
      <c r="E628" s="502" t="s">
        <v>1587</v>
      </c>
      <c r="F628" s="498"/>
      <c r="G628" s="535"/>
      <c r="H628" s="555">
        <f>ROUND((H627),2)</f>
        <v>9.94</v>
      </c>
    </row>
    <row r="629" spans="3:8" s="716" customFormat="1" ht="15.75" customHeight="1">
      <c r="C629" s="650" t="s">
        <v>1634</v>
      </c>
      <c r="D629" s="465"/>
      <c r="E629" s="556"/>
      <c r="F629" s="460"/>
      <c r="G629" s="460"/>
      <c r="H629" s="556"/>
    </row>
    <row r="630" spans="3:8" s="716" customFormat="1" ht="15.75" customHeight="1">
      <c r="C630" s="465"/>
      <c r="D630" s="465"/>
      <c r="E630" s="465"/>
      <c r="F630" s="465"/>
      <c r="G630" s="465"/>
      <c r="H630" s="465"/>
    </row>
    <row r="631" spans="3:8" s="716" customFormat="1" ht="15.75" customHeight="1">
      <c r="C631" s="651" t="s">
        <v>1403</v>
      </c>
      <c r="D631" s="465"/>
      <c r="E631" s="465"/>
      <c r="F631" s="465"/>
      <c r="G631" s="465"/>
      <c r="H631" s="460"/>
    </row>
    <row r="632" spans="3:8" s="716" customFormat="1" ht="15.75" customHeight="1">
      <c r="C632" s="455"/>
      <c r="D632" s="465"/>
      <c r="E632" s="465"/>
      <c r="F632" s="557"/>
      <c r="G632" s="558"/>
      <c r="H632" s="558"/>
    </row>
    <row r="633" spans="3:8" s="716" customFormat="1" ht="12.75" customHeight="1">
      <c r="C633" s="455"/>
      <c r="D633" s="559"/>
      <c r="E633" s="559"/>
      <c r="F633" s="1205" t="s">
        <v>1405</v>
      </c>
      <c r="G633" s="1205"/>
      <c r="H633" s="1205"/>
    </row>
    <row r="634" spans="3:8" s="716" customFormat="1" ht="15" customHeight="1">
      <c r="C634" s="455"/>
      <c r="D634" s="559"/>
      <c r="E634" s="559"/>
      <c r="F634" s="1205"/>
      <c r="G634" s="1205"/>
      <c r="H634" s="1205"/>
    </row>
    <row r="635" spans="3:8" s="716" customFormat="1" ht="15.75" customHeight="1">
      <c r="C635" s="455"/>
      <c r="D635" s="460"/>
      <c r="E635" s="460"/>
      <c r="F635" s="560"/>
      <c r="G635" s="560"/>
      <c r="H635" s="460"/>
    </row>
    <row r="636" spans="3:8" s="716" customFormat="1" ht="80.099999999999994" customHeight="1">
      <c r="C636" s="455"/>
      <c r="D636" s="455"/>
      <c r="E636" s="455"/>
      <c r="F636" s="455"/>
      <c r="G636" s="455"/>
      <c r="H636" s="455"/>
    </row>
    <row r="637" spans="3:8" s="716" customFormat="1" ht="15" customHeight="1">
      <c r="C637" s="561"/>
      <c r="D637" s="465"/>
      <c r="E637" s="455"/>
      <c r="F637" s="456"/>
      <c r="G637" s="562"/>
      <c r="H637" s="457"/>
    </row>
    <row r="638" spans="3:8" s="716" customFormat="1" ht="17.45" customHeight="1">
      <c r="C638" s="1208" t="str">
        <f>+C581</f>
        <v>ANÁLISIS DE PRECIOS UNITARIOS</v>
      </c>
      <c r="D638" s="1208"/>
      <c r="E638" s="1208"/>
      <c r="F638" s="1208"/>
      <c r="G638" s="1208"/>
      <c r="H638" s="1208"/>
    </row>
    <row r="639" spans="3:8" s="716" customFormat="1" ht="15" customHeight="1">
      <c r="C639" s="458" t="s">
        <v>1255</v>
      </c>
      <c r="D639" s="459" t="str">
        <f>+'PRESUPUESTO UNIV UARTES'!B64</f>
        <v>1.43</v>
      </c>
      <c r="E639" s="460"/>
      <c r="F639" s="460"/>
      <c r="G639" s="461" t="s">
        <v>1256</v>
      </c>
      <c r="H639" s="462" t="str">
        <f>+'PRESUPUESTO UNIV UARTES'!G64</f>
        <v>u</v>
      </c>
    </row>
    <row r="640" spans="3:8" s="716" customFormat="1" ht="45" customHeight="1">
      <c r="C640" s="463" t="s">
        <v>1258</v>
      </c>
      <c r="D640" s="1209" t="str">
        <f>+'PRESUPUESTO UNIV UARTES'!C64</f>
        <v>Provisión e instalación de reemplazo estructura metálica existente en escaleras del edificio (con acabado), incluye pasamanos, elementos de sujeción, nivelación de muro en tramos de escalera faltante y traslado de material.</v>
      </c>
      <c r="E640" s="1209"/>
      <c r="F640" s="1209"/>
      <c r="G640" s="1209"/>
      <c r="H640" s="1209"/>
    </row>
    <row r="641" spans="3:8" s="716" customFormat="1" ht="15" customHeight="1">
      <c r="C641" s="465"/>
      <c r="D641" s="465"/>
      <c r="E641" s="465"/>
      <c r="F641" s="465"/>
      <c r="G641" s="465"/>
      <c r="H641" s="465"/>
    </row>
    <row r="642" spans="3:8" s="716" customFormat="1" ht="15" customHeight="1">
      <c r="C642" s="468" t="s">
        <v>1259</v>
      </c>
      <c r="D642" s="469"/>
      <c r="E642" s="469"/>
      <c r="F642" s="469"/>
      <c r="G642" s="469"/>
      <c r="H642" s="470"/>
    </row>
    <row r="643" spans="3:8" s="716" customFormat="1" ht="15" customHeight="1">
      <c r="C643" s="474" t="s">
        <v>8</v>
      </c>
      <c r="D643" s="474" t="s">
        <v>10</v>
      </c>
      <c r="E643" s="474" t="s">
        <v>1261</v>
      </c>
      <c r="F643" s="570" t="s">
        <v>1262</v>
      </c>
      <c r="G643" s="474" t="s">
        <v>1263</v>
      </c>
      <c r="H643" s="474" t="s">
        <v>1264</v>
      </c>
    </row>
    <row r="644" spans="3:8" s="716" customFormat="1" ht="15.75" customHeight="1">
      <c r="C644" s="476" t="s">
        <v>1282</v>
      </c>
      <c r="D644" s="512"/>
      <c r="E644" s="478"/>
      <c r="F644" s="479"/>
      <c r="G644" s="607"/>
      <c r="H644" s="510">
        <f>5%*H659</f>
        <v>1.9048590000000001</v>
      </c>
    </row>
    <row r="645" spans="3:8" s="716" customFormat="1" ht="15.75" customHeight="1">
      <c r="C645" s="476"/>
      <c r="D645" s="512"/>
      <c r="E645" s="476"/>
      <c r="F645" s="510"/>
      <c r="G645" s="511"/>
      <c r="H645" s="532"/>
    </row>
    <row r="646" spans="3:8" s="716" customFormat="1" ht="15.75" customHeight="1">
      <c r="C646" s="476"/>
      <c r="D646" s="512"/>
      <c r="E646" s="476"/>
      <c r="F646" s="510"/>
      <c r="G646" s="511"/>
      <c r="H646" s="532"/>
    </row>
    <row r="647" spans="3:8" s="716" customFormat="1" ht="15.75" customHeight="1">
      <c r="C647" s="476"/>
      <c r="D647" s="512"/>
      <c r="E647" s="476"/>
      <c r="F647" s="510"/>
      <c r="G647" s="511"/>
      <c r="H647" s="532"/>
    </row>
    <row r="648" spans="3:8" s="716" customFormat="1" ht="12.75" customHeight="1">
      <c r="C648" s="476"/>
      <c r="D648" s="512"/>
      <c r="E648" s="476"/>
      <c r="F648" s="510"/>
      <c r="G648" s="530"/>
      <c r="H648" s="494"/>
    </row>
    <row r="649" spans="3:8" s="716" customFormat="1" ht="12.75" customHeight="1">
      <c r="C649" s="496" t="s">
        <v>1279</v>
      </c>
      <c r="D649" s="497"/>
      <c r="E649" s="496"/>
      <c r="F649" s="494"/>
      <c r="G649" s="608"/>
      <c r="H649" s="564">
        <f>SUM(H644:H648)</f>
        <v>1.9048590000000001</v>
      </c>
    </row>
    <row r="650" spans="3:8" s="716" customFormat="1" ht="15.75" customHeight="1">
      <c r="C650" s="502" t="s">
        <v>1267</v>
      </c>
      <c r="D650" s="503"/>
      <c r="E650" s="503"/>
      <c r="F650" s="503"/>
      <c r="G650" s="572"/>
      <c r="H650" s="470"/>
    </row>
    <row r="651" spans="3:8" ht="15">
      <c r="C651" s="474" t="s">
        <v>8</v>
      </c>
      <c r="D651" s="573" t="s">
        <v>10</v>
      </c>
      <c r="E651" s="507" t="s">
        <v>1268</v>
      </c>
      <c r="F651" s="507" t="s">
        <v>1262</v>
      </c>
      <c r="G651" s="574" t="s">
        <v>1263</v>
      </c>
      <c r="H651" s="507" t="s">
        <v>1264</v>
      </c>
    </row>
    <row r="652" spans="3:8" ht="15">
      <c r="C652" s="600" t="s">
        <v>1280</v>
      </c>
      <c r="D652" s="567">
        <v>2</v>
      </c>
      <c r="E652" s="587">
        <f>+'MANO DE OBRA'!F17</f>
        <v>3.83</v>
      </c>
      <c r="F652" s="479">
        <f>D652*E652</f>
        <v>7.66</v>
      </c>
      <c r="G652" s="565">
        <v>2.4390000000000001</v>
      </c>
      <c r="H652" s="479">
        <f>F652*G652</f>
        <v>18.682739999999999</v>
      </c>
    </row>
    <row r="653" spans="3:8" ht="24.75" customHeight="1">
      <c r="C653" s="601" t="s">
        <v>1596</v>
      </c>
      <c r="D653" s="512">
        <v>1</v>
      </c>
      <c r="E653" s="599">
        <f>+'MANO DE OBRA'!F38</f>
        <v>3.87</v>
      </c>
      <c r="F653" s="510">
        <f>D653*E653</f>
        <v>3.87</v>
      </c>
      <c r="G653" s="566">
        <f>G652</f>
        <v>2.4390000000000001</v>
      </c>
      <c r="H653" s="510">
        <f>F653*G653</f>
        <v>9.4389300000000009</v>
      </c>
    </row>
    <row r="654" spans="3:8" ht="15">
      <c r="C654" s="601" t="s">
        <v>1588</v>
      </c>
      <c r="D654" s="512">
        <v>1</v>
      </c>
      <c r="E654" s="599">
        <f>+'MANO DE OBRA'!F69</f>
        <v>4.09</v>
      </c>
      <c r="F654" s="510">
        <f>D654*E654</f>
        <v>4.09</v>
      </c>
      <c r="G654" s="566">
        <f>G653</f>
        <v>2.4390000000000001</v>
      </c>
      <c r="H654" s="510">
        <f>F654*G654</f>
        <v>9.9755099999999999</v>
      </c>
    </row>
    <row r="655" spans="3:8" ht="15.75" customHeight="1">
      <c r="C655" s="601"/>
      <c r="D655" s="512"/>
      <c r="E655" s="599"/>
      <c r="F655" s="510"/>
      <c r="G655" s="566"/>
      <c r="H655" s="510"/>
    </row>
    <row r="656" spans="3:8" ht="15">
      <c r="C656" s="509"/>
      <c r="D656" s="512"/>
      <c r="E656" s="476"/>
      <c r="F656" s="510"/>
      <c r="G656" s="591"/>
      <c r="H656" s="510"/>
    </row>
    <row r="657" spans="1:8" s="471" customFormat="1" ht="15">
      <c r="A657" s="466"/>
      <c r="B657" s="467"/>
      <c r="C657" s="601"/>
      <c r="D657" s="512"/>
      <c r="E657" s="599"/>
      <c r="F657" s="510"/>
      <c r="G657" s="491"/>
      <c r="H657" s="510"/>
    </row>
    <row r="658" spans="1:8" s="475" customFormat="1" ht="15">
      <c r="A658" s="472"/>
      <c r="B658" s="473"/>
      <c r="C658" s="601"/>
      <c r="D658" s="512"/>
      <c r="E658" s="599"/>
      <c r="F658" s="510"/>
      <c r="G658" s="491"/>
      <c r="H658" s="510"/>
    </row>
    <row r="659" spans="1:8" ht="15">
      <c r="A659" s="488"/>
      <c r="B659" s="489"/>
      <c r="C659" s="514" t="s">
        <v>1269</v>
      </c>
      <c r="D659" s="514"/>
      <c r="E659" s="515"/>
      <c r="F659" s="514"/>
      <c r="G659" s="470"/>
      <c r="H659" s="501">
        <f>SUM(H652:H656)</f>
        <v>38.097180000000002</v>
      </c>
    </row>
    <row r="660" spans="1:8" ht="15">
      <c r="A660" s="488"/>
      <c r="B660" s="489"/>
      <c r="C660" s="502" t="s">
        <v>547</v>
      </c>
      <c r="D660" s="469"/>
      <c r="E660" s="503"/>
      <c r="F660" s="503"/>
      <c r="G660" s="469"/>
      <c r="H660" s="470"/>
    </row>
    <row r="661" spans="1:8" ht="15">
      <c r="A661" s="488"/>
      <c r="B661" s="489"/>
      <c r="C661" s="579" t="s">
        <v>8</v>
      </c>
      <c r="D661" s="568"/>
      <c r="E661" s="568" t="s">
        <v>9</v>
      </c>
      <c r="F661" s="520" t="s">
        <v>10</v>
      </c>
      <c r="G661" s="520" t="s">
        <v>1270</v>
      </c>
      <c r="H661" s="519" t="s">
        <v>1264</v>
      </c>
    </row>
    <row r="662" spans="1:8" ht="90" customHeight="1">
      <c r="A662" s="488"/>
      <c r="B662" s="489"/>
      <c r="C662" s="1229" t="s">
        <v>1635</v>
      </c>
      <c r="D662" s="1230"/>
      <c r="E662" s="737" t="s">
        <v>1257</v>
      </c>
      <c r="F662" s="734">
        <v>1</v>
      </c>
      <c r="G662" s="735">
        <v>1210</v>
      </c>
      <c r="H662" s="619">
        <f>F662*G662</f>
        <v>1210</v>
      </c>
    </row>
    <row r="663" spans="1:8" ht="15">
      <c r="A663" s="488"/>
      <c r="B663" s="489"/>
      <c r="C663" s="528"/>
      <c r="D663" s="491"/>
      <c r="E663" s="594"/>
      <c r="F663" s="512"/>
      <c r="G663" s="595"/>
      <c r="H663" s="510"/>
    </row>
    <row r="664" spans="1:8" ht="15">
      <c r="A664" s="495"/>
      <c r="C664" s="528"/>
      <c r="D664" s="491"/>
      <c r="E664" s="529"/>
      <c r="F664" s="512"/>
      <c r="G664" s="595"/>
      <c r="H664" s="510"/>
    </row>
    <row r="665" spans="1:8" s="471" customFormat="1" ht="15">
      <c r="A665" s="495"/>
      <c r="B665" s="467"/>
      <c r="C665" s="528"/>
      <c r="D665" s="491"/>
      <c r="E665" s="594"/>
      <c r="F665" s="511"/>
      <c r="G665" s="595"/>
      <c r="H665" s="510"/>
    </row>
    <row r="666" spans="1:8" s="475" customFormat="1" ht="15">
      <c r="A666" s="505"/>
      <c r="B666" s="473"/>
      <c r="C666" s="528"/>
      <c r="D666" s="491"/>
      <c r="E666" s="529"/>
      <c r="F666" s="511"/>
      <c r="G666" s="531"/>
      <c r="H666" s="532"/>
    </row>
    <row r="667" spans="1:8" ht="15">
      <c r="A667" s="488"/>
      <c r="B667" s="508"/>
      <c r="C667" s="528"/>
      <c r="D667" s="491"/>
      <c r="E667" s="529"/>
      <c r="F667" s="511"/>
      <c r="G667" s="531"/>
      <c r="H667" s="532"/>
    </row>
    <row r="668" spans="1:8" ht="15">
      <c r="A668" s="488"/>
      <c r="B668" s="508"/>
      <c r="C668" s="528"/>
      <c r="D668" s="491"/>
      <c r="E668" s="529"/>
      <c r="F668" s="512"/>
      <c r="G668" s="531"/>
      <c r="H668" s="532"/>
    </row>
    <row r="669" spans="1:8" ht="15">
      <c r="A669" s="488"/>
      <c r="B669" s="508"/>
      <c r="C669" s="528"/>
      <c r="D669" s="491"/>
      <c r="E669" s="529"/>
      <c r="F669" s="512"/>
      <c r="G669" s="531"/>
      <c r="H669" s="532"/>
    </row>
    <row r="670" spans="1:8" ht="15">
      <c r="A670" s="488"/>
      <c r="B670" s="508"/>
      <c r="C670" s="528"/>
      <c r="D670" s="491"/>
      <c r="E670" s="529"/>
      <c r="F670" s="512"/>
      <c r="G670" s="531"/>
      <c r="H670" s="532"/>
    </row>
    <row r="671" spans="1:8" ht="15">
      <c r="A671" s="488"/>
      <c r="B671" s="508"/>
      <c r="C671" s="528"/>
      <c r="D671" s="491"/>
      <c r="E671" s="529"/>
      <c r="F671" s="512"/>
      <c r="G671" s="531"/>
      <c r="H671" s="532"/>
    </row>
    <row r="672" spans="1:8" ht="15">
      <c r="A672" s="495"/>
      <c r="B672" s="513"/>
      <c r="C672" s="533"/>
      <c r="D672" s="498"/>
      <c r="E672" s="534"/>
      <c r="F672" s="497"/>
      <c r="G672" s="535"/>
      <c r="H672" s="536"/>
    </row>
    <row r="673" spans="1:8" s="471" customFormat="1" ht="15">
      <c r="A673" s="495"/>
      <c r="B673" s="516"/>
      <c r="C673" s="476" t="s">
        <v>1271</v>
      </c>
      <c r="D673" s="531"/>
      <c r="E673" s="538"/>
      <c r="F673" s="498"/>
      <c r="G673" s="497"/>
      <c r="H673" s="539">
        <f>SUM(H662:H672)</f>
        <v>1210</v>
      </c>
    </row>
    <row r="674" spans="1:8" s="521" customFormat="1" ht="15">
      <c r="A674" s="495"/>
      <c r="B674" s="517"/>
      <c r="C674" s="468" t="s">
        <v>1272</v>
      </c>
      <c r="D674" s="469"/>
      <c r="E674" s="469"/>
      <c r="F674" s="469"/>
      <c r="G674" s="469"/>
      <c r="H674" s="470"/>
    </row>
    <row r="675" spans="1:8" ht="15">
      <c r="A675" s="488"/>
      <c r="B675" s="508"/>
      <c r="C675" s="518" t="s">
        <v>8</v>
      </c>
      <c r="D675" s="519"/>
      <c r="E675" s="519" t="s">
        <v>9</v>
      </c>
      <c r="F675" s="543" t="s">
        <v>10</v>
      </c>
      <c r="G675" s="520" t="s">
        <v>1261</v>
      </c>
      <c r="H675" s="519" t="s">
        <v>1264</v>
      </c>
    </row>
    <row r="676" spans="1:8" ht="15">
      <c r="A676" s="488"/>
      <c r="B676" s="508"/>
      <c r="C676" s="544"/>
      <c r="D676" s="526"/>
      <c r="E676" s="545"/>
      <c r="F676" s="567"/>
      <c r="G676" s="544"/>
      <c r="H676" s="479"/>
    </row>
    <row r="677" spans="1:8" ht="15">
      <c r="A677" s="488"/>
      <c r="B677" s="508"/>
      <c r="C677" s="476"/>
      <c r="D677" s="531"/>
      <c r="E677" s="547"/>
      <c r="F677" s="512"/>
      <c r="G677" s="476"/>
      <c r="H677" s="510"/>
    </row>
    <row r="678" spans="1:8" ht="15">
      <c r="A678" s="488"/>
      <c r="B678" s="508"/>
      <c r="C678" s="476"/>
      <c r="D678" s="531"/>
      <c r="E678" s="547"/>
      <c r="F678" s="512"/>
      <c r="G678" s="476"/>
      <c r="H678" s="510"/>
    </row>
    <row r="679" spans="1:8" ht="15">
      <c r="A679" s="488"/>
      <c r="B679" s="508"/>
      <c r="C679" s="476"/>
      <c r="D679" s="531"/>
      <c r="E679" s="547"/>
      <c r="F679" s="512"/>
      <c r="G679" s="476"/>
      <c r="H679" s="494"/>
    </row>
    <row r="680" spans="1:8" ht="15">
      <c r="A680" s="488"/>
      <c r="B680" s="508"/>
      <c r="C680" s="515" t="s">
        <v>1273</v>
      </c>
      <c r="D680" s="548"/>
      <c r="E680" s="548"/>
      <c r="F680" s="549"/>
      <c r="G680" s="550"/>
      <c r="H680" s="609">
        <f>SUM(H676:H679)</f>
        <v>0</v>
      </c>
    </row>
    <row r="681" spans="1:8" ht="15">
      <c r="A681" s="488"/>
      <c r="B681" s="508"/>
      <c r="C681" s="491"/>
      <c r="D681" s="491"/>
      <c r="E681" s="496"/>
      <c r="F681" s="498"/>
      <c r="G681" s="551"/>
      <c r="H681" s="552">
        <f>H649+H659+H673+H680</f>
        <v>1250.002039</v>
      </c>
    </row>
    <row r="682" spans="1:8" ht="15">
      <c r="A682" s="488"/>
      <c r="B682" s="508"/>
      <c r="C682" s="553"/>
      <c r="D682" s="553"/>
      <c r="E682" s="515" t="s">
        <v>1274</v>
      </c>
      <c r="F682" s="549"/>
      <c r="G682" s="548"/>
      <c r="H682" s="470">
        <f>ROUND((H680+H673+H659+H649),2)</f>
        <v>1250</v>
      </c>
    </row>
    <row r="683" spans="1:8" ht="15">
      <c r="A683" s="488"/>
      <c r="B683" s="508"/>
      <c r="C683" s="553"/>
      <c r="D683" s="553"/>
      <c r="E683" s="468" t="s">
        <v>1275</v>
      </c>
      <c r="F683" s="549"/>
      <c r="G683" s="554">
        <v>0.15</v>
      </c>
      <c r="H683" s="548">
        <f>H682*G683</f>
        <v>187.5</v>
      </c>
    </row>
    <row r="684" spans="1:8" ht="15">
      <c r="A684" s="488"/>
      <c r="B684" s="508"/>
      <c r="C684" s="553"/>
      <c r="D684" s="553"/>
      <c r="E684" s="468" t="s">
        <v>1276</v>
      </c>
      <c r="F684" s="549"/>
      <c r="G684" s="554">
        <v>0.05</v>
      </c>
      <c r="H684" s="548">
        <f>H682*G684</f>
        <v>62.5</v>
      </c>
    </row>
    <row r="685" spans="1:8" ht="15">
      <c r="A685" s="488"/>
      <c r="B685" s="508"/>
      <c r="C685" s="553"/>
      <c r="D685" s="553"/>
      <c r="E685" s="468" t="s">
        <v>1277</v>
      </c>
      <c r="F685" s="549"/>
      <c r="G685" s="548"/>
      <c r="H685" s="548">
        <f>SUM(H682:H684)</f>
        <v>1500</v>
      </c>
    </row>
    <row r="686" spans="1:8" ht="15">
      <c r="A686" s="537"/>
      <c r="C686" s="553"/>
      <c r="D686" s="553"/>
      <c r="E686" s="502" t="s">
        <v>1587</v>
      </c>
      <c r="F686" s="498"/>
      <c r="G686" s="535"/>
      <c r="H686" s="555">
        <f>ROUND((H685),2)</f>
        <v>1500</v>
      </c>
    </row>
    <row r="687" spans="1:8" s="471" customFormat="1" ht="15.75">
      <c r="A687" s="540"/>
      <c r="B687" s="467"/>
      <c r="C687" s="650" t="s">
        <v>1637</v>
      </c>
      <c r="D687" s="465"/>
      <c r="E687" s="556"/>
      <c r="F687" s="460"/>
      <c r="G687" s="460"/>
      <c r="H687" s="556"/>
    </row>
    <row r="688" spans="1:8" s="521" customFormat="1" ht="15.75">
      <c r="A688" s="541"/>
      <c r="B688" s="542"/>
      <c r="C688" s="465"/>
      <c r="D688" s="465"/>
      <c r="E688" s="465"/>
      <c r="F688" s="465"/>
      <c r="G688" s="465"/>
      <c r="H688" s="465"/>
    </row>
    <row r="689" spans="1:8" ht="15.75">
      <c r="A689" s="488"/>
      <c r="B689" s="508"/>
      <c r="C689" s="651" t="s">
        <v>1403</v>
      </c>
      <c r="D689" s="465"/>
      <c r="E689" s="465"/>
      <c r="F689" s="465"/>
      <c r="G689" s="465"/>
      <c r="H689" s="460"/>
    </row>
    <row r="690" spans="1:8" ht="15.75">
      <c r="A690" s="488"/>
      <c r="B690" s="508"/>
      <c r="C690" s="455"/>
      <c r="D690" s="465"/>
      <c r="E690" s="465"/>
      <c r="F690" s="557"/>
      <c r="G690" s="558"/>
      <c r="H690" s="558"/>
    </row>
    <row r="691" spans="1:8" ht="15">
      <c r="A691" s="488"/>
      <c r="B691" s="508"/>
      <c r="C691" s="455"/>
      <c r="D691" s="559"/>
      <c r="E691" s="559"/>
      <c r="F691" s="1205" t="s">
        <v>1405</v>
      </c>
      <c r="G691" s="1205"/>
      <c r="H691" s="1205"/>
    </row>
    <row r="692" spans="1:8">
      <c r="A692" s="537"/>
      <c r="C692" s="455"/>
      <c r="D692" s="559"/>
      <c r="E692" s="559"/>
      <c r="F692" s="1205"/>
      <c r="G692" s="1205"/>
      <c r="H692" s="1205"/>
    </row>
    <row r="693" spans="1:8" ht="18.399999999999999" customHeight="1">
      <c r="C693" s="455"/>
      <c r="D693" s="460"/>
      <c r="E693" s="460"/>
      <c r="F693" s="560"/>
      <c r="G693" s="560"/>
      <c r="H693" s="460"/>
    </row>
    <row r="694" spans="1:8" ht="80.099999999999994" customHeight="1">
      <c r="C694" s="455"/>
      <c r="D694" s="455"/>
      <c r="E694" s="455"/>
      <c r="F694" s="455"/>
      <c r="G694" s="455"/>
      <c r="H694" s="455"/>
    </row>
    <row r="695" spans="1:8" ht="15.75">
      <c r="C695" s="561"/>
      <c r="D695" s="465"/>
      <c r="E695" s="455"/>
      <c r="F695" s="456"/>
      <c r="G695" s="562"/>
      <c r="H695" s="457"/>
    </row>
    <row r="696" spans="1:8" ht="21">
      <c r="C696" s="1208" t="str">
        <f>+C638</f>
        <v>ANÁLISIS DE PRECIOS UNITARIOS</v>
      </c>
      <c r="D696" s="1208"/>
      <c r="E696" s="1208"/>
      <c r="F696" s="1208"/>
      <c r="G696" s="1208"/>
      <c r="H696" s="1208"/>
    </row>
    <row r="697" spans="1:8" ht="15.75">
      <c r="C697" s="458" t="s">
        <v>1255</v>
      </c>
      <c r="D697" s="459" t="str">
        <f>+'PRESUPUESTO UNIV UARTES'!B68</f>
        <v>2.01</v>
      </c>
      <c r="E697" s="460"/>
      <c r="F697" s="460"/>
      <c r="G697" s="461" t="s">
        <v>1256</v>
      </c>
      <c r="H697" s="462" t="str">
        <f>+'PRESUPUESTO UNIV UARTES'!G68</f>
        <v>u</v>
      </c>
    </row>
    <row r="698" spans="1:8" ht="36.75" customHeight="1">
      <c r="C698" s="463" t="s">
        <v>1258</v>
      </c>
      <c r="D698" s="1239" t="str">
        <f>+'PRESUPUESTO UNIV UARTES'!C68</f>
        <v>Provisión e instalación de Cortinas de Aire 1.20m (incluye puntos eléctricos y elementos de sujeción)</v>
      </c>
      <c r="E698" s="1239"/>
      <c r="F698" s="1239"/>
      <c r="G698" s="1239"/>
      <c r="H698" s="610"/>
    </row>
    <row r="699" spans="1:8" ht="15.75">
      <c r="C699" s="465"/>
      <c r="D699" s="465"/>
      <c r="E699" s="465"/>
      <c r="F699" s="465"/>
      <c r="G699" s="465"/>
      <c r="H699" s="465"/>
    </row>
    <row r="700" spans="1:8" ht="15">
      <c r="C700" s="468" t="s">
        <v>1259</v>
      </c>
      <c r="D700" s="469"/>
      <c r="E700" s="469"/>
      <c r="F700" s="469"/>
      <c r="G700" s="469"/>
      <c r="H700" s="470"/>
    </row>
    <row r="701" spans="1:8" ht="15">
      <c r="C701" s="474" t="s">
        <v>8</v>
      </c>
      <c r="D701" s="474" t="s">
        <v>10</v>
      </c>
      <c r="E701" s="474" t="s">
        <v>1261</v>
      </c>
      <c r="F701" s="507" t="s">
        <v>1262</v>
      </c>
      <c r="G701" s="507" t="s">
        <v>1263</v>
      </c>
      <c r="H701" s="570" t="s">
        <v>1264</v>
      </c>
    </row>
    <row r="702" spans="1:8" ht="15">
      <c r="C702" s="476" t="s">
        <v>1282</v>
      </c>
      <c r="D702" s="512"/>
      <c r="E702" s="478"/>
      <c r="F702" s="479"/>
      <c r="G702" s="525"/>
      <c r="H702" s="479">
        <f>5%*H718</f>
        <v>0.3965301</v>
      </c>
    </row>
    <row r="703" spans="1:8" ht="15">
      <c r="C703" s="476"/>
      <c r="D703" s="512"/>
      <c r="E703" s="476"/>
      <c r="F703" s="510"/>
      <c r="G703" s="511"/>
      <c r="H703" s="510"/>
    </row>
    <row r="704" spans="1:8" ht="15">
      <c r="C704" s="476"/>
      <c r="D704" s="576"/>
      <c r="E704" s="584"/>
      <c r="F704" s="510"/>
      <c r="G704" s="530"/>
      <c r="H704" s="510"/>
    </row>
    <row r="705" spans="1:8" ht="15">
      <c r="C705" s="476"/>
      <c r="D705" s="512"/>
      <c r="E705" s="476"/>
      <c r="F705" s="510"/>
      <c r="G705" s="530"/>
      <c r="H705" s="510"/>
    </row>
    <row r="706" spans="1:8" ht="15">
      <c r="C706" s="476" t="str">
        <f>+IF(B706=0," ",VLOOKUP(B706,#REF!,2,FALSE))</f>
        <v xml:space="preserve"> </v>
      </c>
      <c r="D706" s="512"/>
      <c r="E706" s="476"/>
      <c r="F706" s="510"/>
      <c r="G706" s="530"/>
      <c r="H706" s="510"/>
    </row>
    <row r="707" spans="1:8" ht="15">
      <c r="C707" s="476"/>
      <c r="D707" s="490"/>
      <c r="E707" s="476"/>
      <c r="F707" s="510"/>
      <c r="G707" s="530"/>
      <c r="H707" s="494"/>
    </row>
    <row r="708" spans="1:8" ht="24.75" customHeight="1">
      <c r="C708" s="515" t="s">
        <v>1279</v>
      </c>
      <c r="D708" s="514"/>
      <c r="E708" s="515"/>
      <c r="F708" s="563"/>
      <c r="G708" s="571"/>
      <c r="H708" s="564">
        <f>SUM(H702:H707)</f>
        <v>0.3965301</v>
      </c>
    </row>
    <row r="709" spans="1:8" ht="15">
      <c r="C709" s="502" t="s">
        <v>1267</v>
      </c>
      <c r="D709" s="503"/>
      <c r="E709" s="503"/>
      <c r="F709" s="503"/>
      <c r="G709" s="572"/>
      <c r="H709" s="470"/>
    </row>
    <row r="710" spans="1:8" ht="15.75" customHeight="1">
      <c r="C710" s="507" t="s">
        <v>8</v>
      </c>
      <c r="D710" s="573" t="s">
        <v>10</v>
      </c>
      <c r="E710" s="507" t="s">
        <v>1268</v>
      </c>
      <c r="F710" s="507" t="s">
        <v>1262</v>
      </c>
      <c r="G710" s="574" t="s">
        <v>1263</v>
      </c>
      <c r="H710" s="507" t="s">
        <v>1264</v>
      </c>
    </row>
    <row r="711" spans="1:8" ht="15">
      <c r="C711" s="600" t="s">
        <v>1280</v>
      </c>
      <c r="D711" s="567">
        <v>1</v>
      </c>
      <c r="E711" s="587">
        <f>+'MANO DE OBRA'!F17</f>
        <v>3.83</v>
      </c>
      <c r="F711" s="479">
        <f>D711*E711</f>
        <v>3.83</v>
      </c>
      <c r="G711" s="565">
        <v>0.97799999999999998</v>
      </c>
      <c r="H711" s="479">
        <f>F711*G711</f>
        <v>3.7457400000000001</v>
      </c>
    </row>
    <row r="712" spans="1:8" s="471" customFormat="1" ht="15">
      <c r="A712" s="466"/>
      <c r="B712" s="467"/>
      <c r="C712" s="601" t="s">
        <v>1596</v>
      </c>
      <c r="D712" s="512">
        <v>1</v>
      </c>
      <c r="E712" s="599">
        <f>+'MANO DE OBRA'!F38</f>
        <v>3.87</v>
      </c>
      <c r="F712" s="492">
        <f>D712*E712</f>
        <v>3.87</v>
      </c>
      <c r="G712" s="511">
        <f>G711</f>
        <v>0.97799999999999998</v>
      </c>
      <c r="H712" s="532">
        <f>F712*G712</f>
        <v>3.7848600000000001</v>
      </c>
    </row>
    <row r="713" spans="1:8" s="475" customFormat="1" ht="15">
      <c r="A713" s="472"/>
      <c r="B713" s="473"/>
      <c r="C713" s="601" t="s">
        <v>1588</v>
      </c>
      <c r="D713" s="512">
        <v>0.1</v>
      </c>
      <c r="E713" s="599">
        <f>+'MANO DE OBRA'!F69</f>
        <v>4.09</v>
      </c>
      <c r="F713" s="492">
        <f>D713*E713</f>
        <v>0.40900000000000003</v>
      </c>
      <c r="G713" s="511">
        <f>G711</f>
        <v>0.97799999999999998</v>
      </c>
      <c r="H713" s="532">
        <f>F713*G713</f>
        <v>0.40000200000000002</v>
      </c>
    </row>
    <row r="714" spans="1:8" ht="15">
      <c r="A714" s="488"/>
      <c r="B714" s="489"/>
      <c r="C714" s="601"/>
      <c r="D714" s="512"/>
      <c r="E714" s="584"/>
      <c r="F714" s="492"/>
      <c r="G714" s="511"/>
      <c r="H714" s="532"/>
    </row>
    <row r="715" spans="1:8" ht="15">
      <c r="A715" s="488"/>
      <c r="B715" s="489"/>
      <c r="C715" s="601"/>
      <c r="D715" s="512"/>
      <c r="E715" s="599"/>
      <c r="F715" s="510"/>
      <c r="G715" s="591"/>
      <c r="H715" s="510"/>
    </row>
    <row r="716" spans="1:8" ht="15">
      <c r="A716" s="488"/>
      <c r="B716" s="489"/>
      <c r="C716" s="509"/>
      <c r="D716" s="512"/>
      <c r="E716" s="476"/>
      <c r="F716" s="510"/>
      <c r="G716" s="591"/>
      <c r="H716" s="510"/>
    </row>
    <row r="717" spans="1:8" ht="15">
      <c r="A717" s="488"/>
      <c r="B717" s="489"/>
      <c r="C717" s="509"/>
      <c r="D717" s="512"/>
      <c r="E717" s="476"/>
      <c r="F717" s="510"/>
      <c r="G717" s="607"/>
      <c r="H717" s="510"/>
    </row>
    <row r="718" spans="1:8" ht="15">
      <c r="A718" s="488"/>
      <c r="B718" s="489"/>
      <c r="C718" s="514" t="s">
        <v>1269</v>
      </c>
      <c r="D718" s="514"/>
      <c r="E718" s="515"/>
      <c r="F718" s="514"/>
      <c r="G718" s="470"/>
      <c r="H718" s="501">
        <f>SUM(H711:H717)</f>
        <v>7.9306019999999995</v>
      </c>
    </row>
    <row r="719" spans="1:8" ht="15">
      <c r="A719" s="488"/>
      <c r="B719" s="489"/>
      <c r="C719" s="502" t="s">
        <v>547</v>
      </c>
      <c r="D719" s="469"/>
      <c r="E719" s="503"/>
      <c r="F719" s="503"/>
      <c r="G719" s="469"/>
      <c r="H719" s="470"/>
    </row>
    <row r="720" spans="1:8" ht="15">
      <c r="A720" s="495"/>
      <c r="C720" s="579" t="s">
        <v>8</v>
      </c>
      <c r="D720" s="568"/>
      <c r="E720" s="568" t="s">
        <v>9</v>
      </c>
      <c r="F720" s="580" t="s">
        <v>10</v>
      </c>
      <c r="G720" s="580" t="s">
        <v>1270</v>
      </c>
      <c r="H720" s="568" t="s">
        <v>1264</v>
      </c>
    </row>
    <row r="721" spans="1:8" s="471" customFormat="1" ht="40.5" customHeight="1">
      <c r="A721" s="495"/>
      <c r="B721" s="467"/>
      <c r="C721" s="1206" t="s">
        <v>528</v>
      </c>
      <c r="D721" s="1207"/>
      <c r="E721" s="737" t="s">
        <v>1257</v>
      </c>
      <c r="F721" s="734">
        <v>1</v>
      </c>
      <c r="G721" s="735">
        <v>200</v>
      </c>
      <c r="H721" s="604">
        <f>F721*G721</f>
        <v>200</v>
      </c>
    </row>
    <row r="722" spans="1:8" s="475" customFormat="1" ht="15">
      <c r="A722" s="505"/>
      <c r="B722" s="473"/>
      <c r="C722" s="528"/>
      <c r="D722" s="491"/>
      <c r="E722" s="594"/>
      <c r="F722" s="512"/>
      <c r="G722" s="595"/>
      <c r="H722" s="510"/>
    </row>
    <row r="723" spans="1:8" ht="15">
      <c r="A723" s="488"/>
      <c r="B723" s="508"/>
      <c r="C723" s="528"/>
      <c r="D723" s="491"/>
      <c r="E723" s="529"/>
      <c r="F723" s="512"/>
      <c r="G723" s="595"/>
      <c r="H723" s="510"/>
    </row>
    <row r="724" spans="1:8" ht="15">
      <c r="A724" s="488"/>
      <c r="B724" s="508"/>
      <c r="C724" s="603"/>
      <c r="D724" s="491"/>
      <c r="E724" s="594"/>
      <c r="F724" s="512"/>
      <c r="G724" s="595"/>
      <c r="H724" s="510"/>
    </row>
    <row r="725" spans="1:8" ht="15">
      <c r="A725" s="488"/>
      <c r="B725" s="508"/>
      <c r="C725" s="603"/>
      <c r="D725" s="491"/>
      <c r="E725" s="594"/>
      <c r="F725" s="512"/>
      <c r="G725" s="595"/>
      <c r="H725" s="510"/>
    </row>
    <row r="726" spans="1:8" ht="15">
      <c r="A726" s="488"/>
      <c r="B726" s="508"/>
      <c r="C726" s="603"/>
      <c r="D726" s="491"/>
      <c r="E726" s="594"/>
      <c r="F726" s="512"/>
      <c r="G726" s="595"/>
      <c r="H726" s="532"/>
    </row>
    <row r="727" spans="1:8" ht="15">
      <c r="A727" s="488"/>
      <c r="B727" s="508"/>
      <c r="C727" s="603"/>
      <c r="D727" s="491"/>
      <c r="E727" s="594"/>
      <c r="F727" s="512"/>
      <c r="G727" s="595"/>
      <c r="H727" s="532"/>
    </row>
    <row r="728" spans="1:8" ht="15">
      <c r="A728" s="488"/>
      <c r="B728" s="508"/>
      <c r="C728" s="603"/>
      <c r="D728" s="491"/>
      <c r="E728" s="594"/>
      <c r="F728" s="512"/>
      <c r="G728" s="595"/>
      <c r="H728" s="532"/>
    </row>
    <row r="729" spans="1:8" ht="15">
      <c r="A729" s="488"/>
      <c r="B729" s="508"/>
      <c r="C729" s="603"/>
      <c r="D729" s="491"/>
      <c r="E729" s="594"/>
      <c r="F729" s="512"/>
      <c r="G729" s="595"/>
      <c r="H729" s="532"/>
    </row>
    <row r="730" spans="1:8" ht="15">
      <c r="A730" s="488"/>
      <c r="B730" s="508"/>
      <c r="C730" s="603"/>
      <c r="D730" s="491"/>
      <c r="E730" s="594"/>
      <c r="F730" s="512"/>
      <c r="G730" s="595"/>
      <c r="H730" s="532"/>
    </row>
    <row r="731" spans="1:8" ht="15">
      <c r="A731" s="495"/>
      <c r="B731" s="513"/>
      <c r="C731" s="603"/>
      <c r="D731" s="491"/>
      <c r="E731" s="594"/>
      <c r="F731" s="512"/>
      <c r="G731" s="595"/>
      <c r="H731" s="532"/>
    </row>
    <row r="732" spans="1:8" s="471" customFormat="1" ht="15">
      <c r="A732" s="495"/>
      <c r="B732" s="516"/>
      <c r="C732" s="533" t="str">
        <f>+IF(B732=0," ",VLOOKUP(B732,#REF!,2,FALSE))</f>
        <v xml:space="preserve"> </v>
      </c>
      <c r="D732" s="498"/>
      <c r="E732" s="534" t="str">
        <f>+IF(B732=0," ",VLOOKUP(B732,#REF!,3,FALSE))</f>
        <v xml:space="preserve"> </v>
      </c>
      <c r="F732" s="497"/>
      <c r="G732" s="535"/>
      <c r="H732" s="536"/>
    </row>
    <row r="733" spans="1:8" s="521" customFormat="1" ht="15">
      <c r="A733" s="495"/>
      <c r="B733" s="517"/>
      <c r="C733" s="476" t="s">
        <v>1271</v>
      </c>
      <c r="D733" s="531"/>
      <c r="E733" s="538"/>
      <c r="F733" s="498"/>
      <c r="G733" s="497"/>
      <c r="H733" s="539">
        <f>SUM(H721:H732)</f>
        <v>200</v>
      </c>
    </row>
    <row r="734" spans="1:8" ht="15">
      <c r="A734" s="488"/>
      <c r="B734" s="508"/>
      <c r="C734" s="468" t="s">
        <v>1272</v>
      </c>
      <c r="D734" s="469"/>
      <c r="E734" s="469"/>
      <c r="F734" s="469"/>
      <c r="G734" s="469"/>
      <c r="H734" s="470"/>
    </row>
    <row r="735" spans="1:8" ht="15">
      <c r="A735" s="488"/>
      <c r="B735" s="508"/>
      <c r="C735" s="518" t="s">
        <v>8</v>
      </c>
      <c r="D735" s="519"/>
      <c r="E735" s="519" t="s">
        <v>9</v>
      </c>
      <c r="F735" s="543" t="s">
        <v>10</v>
      </c>
      <c r="G735" s="520" t="s">
        <v>1261</v>
      </c>
      <c r="H735" s="519" t="s">
        <v>1264</v>
      </c>
    </row>
    <row r="736" spans="1:8" ht="15">
      <c r="A736" s="488"/>
      <c r="B736" s="508"/>
      <c r="C736" s="544"/>
      <c r="D736" s="526"/>
      <c r="E736" s="545"/>
      <c r="F736" s="567"/>
      <c r="G736" s="544"/>
      <c r="H736" s="479"/>
    </row>
    <row r="737" spans="1:8" ht="15">
      <c r="A737" s="488"/>
      <c r="B737" s="508"/>
      <c r="C737" s="476"/>
      <c r="D737" s="531"/>
      <c r="E737" s="547"/>
      <c r="F737" s="512"/>
      <c r="G737" s="476"/>
      <c r="H737" s="510"/>
    </row>
    <row r="738" spans="1:8" ht="15">
      <c r="A738" s="488"/>
      <c r="B738" s="508"/>
      <c r="C738" s="476"/>
      <c r="D738" s="531"/>
      <c r="E738" s="547"/>
      <c r="F738" s="512"/>
      <c r="G738" s="476"/>
      <c r="H738" s="494"/>
    </row>
    <row r="739" spans="1:8" ht="15">
      <c r="A739" s="488"/>
      <c r="B739" s="508"/>
      <c r="C739" s="515" t="s">
        <v>1273</v>
      </c>
      <c r="D739" s="548"/>
      <c r="E739" s="548"/>
      <c r="F739" s="549"/>
      <c r="G739" s="550"/>
      <c r="H739" s="581">
        <f>SUM(H736:H738)</f>
        <v>0</v>
      </c>
    </row>
    <row r="740" spans="1:8" ht="15">
      <c r="A740" s="488"/>
      <c r="B740" s="508"/>
      <c r="C740" s="491"/>
      <c r="D740" s="491"/>
      <c r="E740" s="496"/>
      <c r="F740" s="498"/>
      <c r="G740" s="551"/>
      <c r="H740" s="552">
        <f>H708+H718+H733+H739</f>
        <v>208.3271321</v>
      </c>
    </row>
    <row r="741" spans="1:8" ht="15">
      <c r="A741" s="488"/>
      <c r="B741" s="508"/>
      <c r="C741" s="553"/>
      <c r="D741" s="553"/>
      <c r="E741" s="515" t="s">
        <v>1274</v>
      </c>
      <c r="F741" s="549"/>
      <c r="G741" s="548"/>
      <c r="H741" s="470">
        <f>ROUND((H708+H718+H733+H739),2)</f>
        <v>208.33</v>
      </c>
    </row>
    <row r="742" spans="1:8" ht="15">
      <c r="A742" s="537"/>
      <c r="C742" s="553"/>
      <c r="D742" s="553"/>
      <c r="E742" s="468" t="s">
        <v>1275</v>
      </c>
      <c r="F742" s="549"/>
      <c r="G742" s="554">
        <v>0.15</v>
      </c>
      <c r="H742" s="548">
        <f>H741*G742</f>
        <v>31.249500000000001</v>
      </c>
    </row>
    <row r="743" spans="1:8" s="471" customFormat="1" ht="15">
      <c r="A743" s="540"/>
      <c r="B743" s="467"/>
      <c r="C743" s="553"/>
      <c r="D743" s="553"/>
      <c r="E743" s="468" t="s">
        <v>1276</v>
      </c>
      <c r="F743" s="549"/>
      <c r="G743" s="554">
        <v>0.05</v>
      </c>
      <c r="H743" s="548">
        <f>H741*G743</f>
        <v>10.416500000000001</v>
      </c>
    </row>
    <row r="744" spans="1:8" s="521" customFormat="1" ht="15">
      <c r="A744" s="541"/>
      <c r="B744" s="542"/>
      <c r="C744" s="553"/>
      <c r="D744" s="553"/>
      <c r="E744" s="468" t="s">
        <v>1277</v>
      </c>
      <c r="F744" s="549"/>
      <c r="G744" s="548"/>
      <c r="H744" s="548">
        <f>SUM(H741:H743)</f>
        <v>249.99600000000004</v>
      </c>
    </row>
    <row r="745" spans="1:8" ht="15">
      <c r="A745" s="488"/>
      <c r="B745" s="508"/>
      <c r="C745" s="553"/>
      <c r="D745" s="553"/>
      <c r="E745" s="502" t="s">
        <v>1404</v>
      </c>
      <c r="F745" s="498"/>
      <c r="G745" s="535"/>
      <c r="H745" s="555">
        <f>ROUND((H744),2)</f>
        <v>250</v>
      </c>
    </row>
    <row r="746" spans="1:8" ht="15.75">
      <c r="A746" s="488"/>
      <c r="B746" s="508"/>
      <c r="C746" s="650" t="s">
        <v>1638</v>
      </c>
      <c r="D746" s="465"/>
      <c r="E746" s="556"/>
      <c r="F746" s="460"/>
      <c r="G746" s="460"/>
      <c r="H746" s="556"/>
    </row>
    <row r="747" spans="1:8" ht="15.75">
      <c r="A747" s="488"/>
      <c r="B747" s="508"/>
      <c r="C747" s="465"/>
      <c r="D747" s="465"/>
      <c r="E747" s="465"/>
      <c r="F747" s="465"/>
      <c r="G747" s="465"/>
      <c r="H747" s="465"/>
    </row>
    <row r="748" spans="1:8" ht="15.75">
      <c r="A748" s="537"/>
      <c r="C748" s="651" t="s">
        <v>1403</v>
      </c>
      <c r="D748" s="465"/>
      <c r="E748" s="465"/>
      <c r="F748" s="465"/>
      <c r="G748" s="465"/>
      <c r="H748" s="460"/>
    </row>
    <row r="749" spans="1:8" ht="17.45" customHeight="1">
      <c r="C749" s="455"/>
      <c r="D749" s="465"/>
      <c r="E749" s="465"/>
      <c r="F749" s="557"/>
      <c r="G749" s="558"/>
      <c r="H749" s="558"/>
    </row>
    <row r="750" spans="1:8">
      <c r="C750" s="455"/>
      <c r="D750" s="559"/>
      <c r="E750" s="559"/>
      <c r="F750" s="1205" t="s">
        <v>1405</v>
      </c>
      <c r="G750" s="1205"/>
      <c r="H750" s="1205"/>
    </row>
    <row r="751" spans="1:8">
      <c r="C751" s="455"/>
      <c r="D751" s="559"/>
      <c r="E751" s="559"/>
      <c r="F751" s="1205"/>
      <c r="G751" s="1205"/>
      <c r="H751" s="1205"/>
    </row>
    <row r="752" spans="1:8" ht="15.75">
      <c r="C752" s="455"/>
      <c r="D752" s="460"/>
      <c r="E752" s="460"/>
      <c r="F752" s="560"/>
      <c r="G752" s="560"/>
      <c r="H752" s="460"/>
    </row>
    <row r="753" spans="3:8" ht="80.099999999999994" customHeight="1">
      <c r="C753" s="453"/>
      <c r="D753" s="453"/>
      <c r="E753" s="453"/>
      <c r="F753" s="453"/>
      <c r="G753" s="453"/>
      <c r="H753" s="453"/>
    </row>
    <row r="754" spans="3:8" ht="15.75">
      <c r="C754" s="455"/>
      <c r="D754" s="455"/>
      <c r="E754" s="455"/>
      <c r="F754" s="456"/>
      <c r="G754" s="457"/>
      <c r="H754" s="457"/>
    </row>
    <row r="755" spans="3:8" ht="21">
      <c r="C755" s="1208" t="s">
        <v>1579</v>
      </c>
      <c r="D755" s="1208"/>
      <c r="E755" s="1208"/>
      <c r="F755" s="1208"/>
      <c r="G755" s="1208"/>
      <c r="H755" s="1208"/>
    </row>
    <row r="756" spans="3:8" ht="15.75">
      <c r="C756" s="458" t="s">
        <v>1255</v>
      </c>
      <c r="D756" s="459" t="str">
        <f>+'PRESUPUESTO UNIV UARTES'!B74</f>
        <v>2.04</v>
      </c>
      <c r="E756" s="460"/>
      <c r="F756" s="460"/>
      <c r="G756" s="461" t="s">
        <v>1256</v>
      </c>
      <c r="H756" s="462" t="str">
        <f>+'PRESUPUESTO UNIV UARTES'!G74</f>
        <v>u</v>
      </c>
    </row>
    <row r="757" spans="3:8" ht="39.75" customHeight="1">
      <c r="C757" s="463" t="s">
        <v>1258</v>
      </c>
      <c r="D757" s="1210" t="str">
        <f>+'PRESUPUESTO UNIV UARTES'!C74</f>
        <v>Instalación de marco y jambas de ambos lados para boquete, incluye corte, acabado de madera y todos los trabajos necesarios que se requieran. La entidad contratante proporcionará la madera.</v>
      </c>
      <c r="E757" s="1210"/>
      <c r="F757" s="1210"/>
      <c r="G757" s="1210"/>
      <c r="H757" s="464"/>
    </row>
    <row r="758" spans="3:8" ht="15.75">
      <c r="C758" s="465"/>
      <c r="D758" s="465"/>
      <c r="E758" s="465"/>
      <c r="F758" s="465"/>
      <c r="G758" s="465"/>
      <c r="H758" s="465"/>
    </row>
    <row r="759" spans="3:8" ht="15">
      <c r="C759" s="468" t="s">
        <v>1259</v>
      </c>
      <c r="D759" s="469"/>
      <c r="E759" s="469"/>
      <c r="F759" s="469"/>
      <c r="G759" s="469"/>
      <c r="H759" s="470"/>
    </row>
    <row r="760" spans="3:8" ht="15">
      <c r="C760" s="474" t="s">
        <v>8</v>
      </c>
      <c r="D760" s="474" t="s">
        <v>10</v>
      </c>
      <c r="E760" s="474" t="s">
        <v>1261</v>
      </c>
      <c r="F760" s="474" t="s">
        <v>1262</v>
      </c>
      <c r="G760" s="474" t="s">
        <v>1263</v>
      </c>
      <c r="H760" s="474" t="s">
        <v>1264</v>
      </c>
    </row>
    <row r="761" spans="3:8" ht="15">
      <c r="C761" s="476" t="s">
        <v>1282</v>
      </c>
      <c r="D761" s="512"/>
      <c r="E761" s="478"/>
      <c r="F761" s="479"/>
      <c r="G761" s="591"/>
      <c r="H761" s="479">
        <f>5%*H774</f>
        <v>1.0475850000000002</v>
      </c>
    </row>
    <row r="762" spans="3:8" ht="15">
      <c r="C762" s="476"/>
      <c r="D762" s="512"/>
      <c r="E762" s="476"/>
      <c r="F762" s="510"/>
      <c r="G762" s="566"/>
      <c r="H762" s="510"/>
    </row>
    <row r="763" spans="3:8" ht="15">
      <c r="C763" s="476"/>
      <c r="D763" s="512"/>
      <c r="E763" s="476"/>
      <c r="F763" s="510"/>
      <c r="G763" s="566"/>
      <c r="H763" s="510"/>
    </row>
    <row r="764" spans="3:8" ht="15">
      <c r="C764" s="476"/>
      <c r="D764" s="490"/>
      <c r="E764" s="476"/>
      <c r="F764" s="510"/>
      <c r="G764" s="512"/>
      <c r="H764" s="494"/>
    </row>
    <row r="765" spans="3:8" ht="15">
      <c r="C765" s="515" t="s">
        <v>1279</v>
      </c>
      <c r="D765" s="514"/>
      <c r="E765" s="515"/>
      <c r="F765" s="563"/>
      <c r="G765" s="501"/>
      <c r="H765" s="564">
        <f>SUM(H761:H764)</f>
        <v>1.0475850000000002</v>
      </c>
    </row>
    <row r="766" spans="3:8" ht="15">
      <c r="C766" s="502" t="s">
        <v>1267</v>
      </c>
      <c r="D766" s="503"/>
      <c r="E766" s="503"/>
      <c r="F766" s="503"/>
      <c r="G766" s="503"/>
      <c r="H766" s="470"/>
    </row>
    <row r="767" spans="3:8" ht="15">
      <c r="C767" s="474" t="s">
        <v>8</v>
      </c>
      <c r="D767" s="573" t="s">
        <v>10</v>
      </c>
      <c r="E767" s="507" t="s">
        <v>1268</v>
      </c>
      <c r="F767" s="507" t="s">
        <v>1262</v>
      </c>
      <c r="G767" s="507" t="s">
        <v>1263</v>
      </c>
      <c r="H767" s="507" t="s">
        <v>1264</v>
      </c>
    </row>
    <row r="768" spans="3:8" ht="15">
      <c r="C768" s="600" t="s">
        <v>1280</v>
      </c>
      <c r="D768" s="567">
        <v>1</v>
      </c>
      <c r="E768" s="587">
        <f>+'MANO DE OBRA'!F17</f>
        <v>3.83</v>
      </c>
      <c r="F768" s="479">
        <f>D768*E768</f>
        <v>3.83</v>
      </c>
      <c r="G768" s="565">
        <v>2.7210000000000001</v>
      </c>
      <c r="H768" s="479">
        <f>F768*G768</f>
        <v>10.421430000000001</v>
      </c>
    </row>
    <row r="769" spans="3:8" ht="15">
      <c r="C769" s="601" t="s">
        <v>1304</v>
      </c>
      <c r="D769" s="512">
        <v>1</v>
      </c>
      <c r="E769" s="599">
        <f>+'MANO DE OBRA'!F22</f>
        <v>3.87</v>
      </c>
      <c r="F769" s="510">
        <f>D769*E769</f>
        <v>3.87</v>
      </c>
      <c r="G769" s="566">
        <f>G768</f>
        <v>2.7210000000000001</v>
      </c>
      <c r="H769" s="510">
        <f>F769*G769</f>
        <v>10.53027</v>
      </c>
    </row>
    <row r="770" spans="3:8" ht="15">
      <c r="C770" s="509"/>
      <c r="D770" s="512"/>
      <c r="E770" s="476"/>
      <c r="F770" s="510"/>
      <c r="G770" s="566"/>
      <c r="H770" s="510"/>
    </row>
    <row r="771" spans="3:8" ht="15">
      <c r="C771" s="509"/>
      <c r="D771" s="512"/>
      <c r="E771" s="476"/>
      <c r="F771" s="510"/>
      <c r="G771" s="566"/>
      <c r="H771" s="510"/>
    </row>
    <row r="772" spans="3:8" ht="15">
      <c r="C772" s="509"/>
      <c r="D772" s="512"/>
      <c r="E772" s="476"/>
      <c r="F772" s="492"/>
      <c r="G772" s="512"/>
      <c r="H772" s="532"/>
    </row>
    <row r="773" spans="3:8" ht="15">
      <c r="C773" s="509"/>
      <c r="D773" s="512"/>
      <c r="E773" s="476"/>
      <c r="F773" s="510"/>
      <c r="G773" s="512"/>
      <c r="H773" s="510"/>
    </row>
    <row r="774" spans="3:8" ht="15">
      <c r="C774" s="514" t="s">
        <v>1295</v>
      </c>
      <c r="D774" s="514"/>
      <c r="E774" s="515"/>
      <c r="F774" s="514"/>
      <c r="G774" s="470"/>
      <c r="H774" s="501">
        <f>SUM(H768:H773)</f>
        <v>20.951700000000002</v>
      </c>
    </row>
    <row r="775" spans="3:8" ht="15">
      <c r="C775" s="502" t="s">
        <v>547</v>
      </c>
      <c r="D775" s="469"/>
      <c r="E775" s="503"/>
      <c r="F775" s="503"/>
      <c r="G775" s="469"/>
      <c r="H775" s="470"/>
    </row>
    <row r="776" spans="3:8" ht="15">
      <c r="C776" s="474" t="s">
        <v>8</v>
      </c>
      <c r="D776" s="568"/>
      <c r="E776" s="568" t="s">
        <v>9</v>
      </c>
      <c r="F776" s="580" t="s">
        <v>10</v>
      </c>
      <c r="G776" s="580" t="s">
        <v>1270</v>
      </c>
      <c r="H776" s="568" t="s">
        <v>1264</v>
      </c>
    </row>
    <row r="777" spans="3:8" ht="75" customHeight="1">
      <c r="C777" s="1195" t="s">
        <v>1640</v>
      </c>
      <c r="D777" s="1196"/>
      <c r="E777" s="737" t="s">
        <v>1257</v>
      </c>
      <c r="F777" s="734">
        <v>1</v>
      </c>
      <c r="G777" s="735">
        <v>28</v>
      </c>
      <c r="H777" s="606">
        <f>F777*G777</f>
        <v>28</v>
      </c>
    </row>
    <row r="778" spans="3:8" ht="15">
      <c r="C778" s="528"/>
      <c r="D778" s="491"/>
      <c r="E778" s="594"/>
      <c r="F778" s="512"/>
      <c r="G778" s="595"/>
      <c r="H778" s="532"/>
    </row>
    <row r="779" spans="3:8" ht="15">
      <c r="C779" s="528"/>
      <c r="D779" s="491"/>
      <c r="E779" s="529"/>
      <c r="F779" s="512"/>
      <c r="G779" s="491"/>
      <c r="H779" s="510"/>
    </row>
    <row r="780" spans="3:8" ht="15">
      <c r="C780" s="528"/>
      <c r="D780" s="491"/>
      <c r="E780" s="529"/>
      <c r="F780" s="512"/>
      <c r="G780" s="531"/>
      <c r="H780" s="510"/>
    </row>
    <row r="781" spans="3:8" ht="15">
      <c r="C781" s="528"/>
      <c r="D781" s="491"/>
      <c r="E781" s="529"/>
      <c r="F781" s="512"/>
      <c r="G781" s="531"/>
      <c r="H781" s="510"/>
    </row>
    <row r="782" spans="3:8" ht="15">
      <c r="C782" s="528"/>
      <c r="D782" s="491"/>
      <c r="E782" s="529"/>
      <c r="F782" s="512"/>
      <c r="G782" s="531"/>
      <c r="H782" s="532"/>
    </row>
    <row r="783" spans="3:8" ht="15">
      <c r="C783" s="528"/>
      <c r="D783" s="491"/>
      <c r="E783" s="529"/>
      <c r="F783" s="512"/>
      <c r="G783" s="531"/>
      <c r="H783" s="532"/>
    </row>
    <row r="784" spans="3:8" ht="15">
      <c r="C784" s="528"/>
      <c r="D784" s="491"/>
      <c r="E784" s="529"/>
      <c r="F784" s="512"/>
      <c r="G784" s="531"/>
      <c r="H784" s="532"/>
    </row>
    <row r="785" spans="3:8" ht="15">
      <c r="C785" s="528"/>
      <c r="D785" s="491"/>
      <c r="E785" s="529"/>
      <c r="F785" s="512"/>
      <c r="G785" s="531"/>
      <c r="H785" s="532"/>
    </row>
    <row r="786" spans="3:8" ht="15">
      <c r="C786" s="528"/>
      <c r="D786" s="491"/>
      <c r="E786" s="529"/>
      <c r="F786" s="512"/>
      <c r="G786" s="531"/>
      <c r="H786" s="532"/>
    </row>
    <row r="787" spans="3:8" ht="15">
      <c r="C787" s="533"/>
      <c r="D787" s="498"/>
      <c r="E787" s="534"/>
      <c r="F787" s="497"/>
      <c r="G787" s="535"/>
      <c r="H787" s="536"/>
    </row>
    <row r="788" spans="3:8" ht="15">
      <c r="C788" s="476" t="s">
        <v>1271</v>
      </c>
      <c r="D788" s="531"/>
      <c r="E788" s="538"/>
      <c r="F788" s="498"/>
      <c r="G788" s="497"/>
      <c r="H788" s="539">
        <f>SUM(H777:H787)</f>
        <v>28</v>
      </c>
    </row>
    <row r="789" spans="3:8" ht="15">
      <c r="C789" s="468" t="s">
        <v>1272</v>
      </c>
      <c r="D789" s="469"/>
      <c r="E789" s="469"/>
      <c r="F789" s="469"/>
      <c r="G789" s="469"/>
      <c r="H789" s="470"/>
    </row>
    <row r="790" spans="3:8" ht="15">
      <c r="C790" s="474" t="s">
        <v>8</v>
      </c>
      <c r="D790" s="568"/>
      <c r="E790" s="568" t="s">
        <v>9</v>
      </c>
      <c r="F790" s="580" t="s">
        <v>10</v>
      </c>
      <c r="G790" s="579" t="s">
        <v>1261</v>
      </c>
      <c r="H790" s="580" t="s">
        <v>1264</v>
      </c>
    </row>
    <row r="791" spans="3:8" ht="15">
      <c r="C791" s="596"/>
      <c r="D791" s="526"/>
      <c r="E791" s="586"/>
      <c r="F791" s="567"/>
      <c r="G791" s="587"/>
      <c r="H791" s="612"/>
    </row>
    <row r="792" spans="3:8" ht="15">
      <c r="C792" s="613"/>
      <c r="D792" s="519"/>
      <c r="E792" s="519"/>
      <c r="F792" s="614"/>
      <c r="G792" s="615"/>
      <c r="H792" s="612"/>
    </row>
    <row r="793" spans="3:8" ht="15">
      <c r="C793" s="613"/>
      <c r="D793" s="519"/>
      <c r="E793" s="519"/>
      <c r="F793" s="614"/>
      <c r="G793" s="615"/>
      <c r="H793" s="612"/>
    </row>
    <row r="794" spans="3:8" ht="15">
      <c r="C794" s="528"/>
      <c r="D794" s="531"/>
      <c r="E794" s="547"/>
      <c r="F794" s="616"/>
      <c r="G794" s="584"/>
      <c r="H794" s="612"/>
    </row>
    <row r="795" spans="3:8" ht="15">
      <c r="C795" s="515" t="s">
        <v>1273</v>
      </c>
      <c r="D795" s="548"/>
      <c r="E795" s="548"/>
      <c r="F795" s="549"/>
      <c r="G795" s="582"/>
      <c r="H795" s="609">
        <f>SUM(H791:H794)</f>
        <v>0</v>
      </c>
    </row>
    <row r="796" spans="3:8" ht="15">
      <c r="C796" s="491"/>
      <c r="D796" s="491"/>
      <c r="E796" s="496"/>
      <c r="F796" s="498"/>
      <c r="G796" s="551"/>
      <c r="H796" s="552">
        <f>H765+H774+H788+H795</f>
        <v>49.999285</v>
      </c>
    </row>
    <row r="797" spans="3:8" ht="15">
      <c r="C797" s="553"/>
      <c r="D797" s="553"/>
      <c r="E797" s="515" t="s">
        <v>1274</v>
      </c>
      <c r="F797" s="549"/>
      <c r="G797" s="548"/>
      <c r="H797" s="470">
        <f>ROUND((H795+H788+H774+H765),2)</f>
        <v>50</v>
      </c>
    </row>
    <row r="798" spans="3:8" ht="15">
      <c r="C798" s="553"/>
      <c r="D798" s="553"/>
      <c r="E798" s="468" t="s">
        <v>1275</v>
      </c>
      <c r="F798" s="549"/>
      <c r="G798" s="554">
        <v>0.15</v>
      </c>
      <c r="H798" s="548">
        <f>H797*G798</f>
        <v>7.5</v>
      </c>
    </row>
    <row r="799" spans="3:8" ht="15">
      <c r="C799" s="553"/>
      <c r="D799" s="553"/>
      <c r="E799" s="468" t="s">
        <v>1276</v>
      </c>
      <c r="F799" s="549"/>
      <c r="G799" s="554">
        <v>0.05</v>
      </c>
      <c r="H799" s="548">
        <f>H797*G799</f>
        <v>2.5</v>
      </c>
    </row>
    <row r="800" spans="3:8" ht="15">
      <c r="C800" s="553"/>
      <c r="D800" s="553"/>
      <c r="E800" s="468" t="s">
        <v>1277</v>
      </c>
      <c r="F800" s="549"/>
      <c r="G800" s="548"/>
      <c r="H800" s="548">
        <f>SUM(H797:H799)</f>
        <v>60</v>
      </c>
    </row>
    <row r="801" spans="3:8" ht="15">
      <c r="C801" s="553"/>
      <c r="D801" s="553"/>
      <c r="E801" s="502" t="s">
        <v>1587</v>
      </c>
      <c r="F801" s="498"/>
      <c r="G801" s="535"/>
      <c r="H801" s="555">
        <f>ROUND((H800),2)</f>
        <v>60</v>
      </c>
    </row>
    <row r="802" spans="3:8" ht="15.75">
      <c r="C802" s="650" t="s">
        <v>1641</v>
      </c>
      <c r="D802" s="465"/>
      <c r="E802" s="556"/>
      <c r="F802" s="460"/>
      <c r="G802" s="460"/>
      <c r="H802" s="556"/>
    </row>
    <row r="803" spans="3:8" ht="15.75">
      <c r="C803" s="465"/>
      <c r="D803" s="465"/>
      <c r="E803" s="465"/>
      <c r="F803" s="465"/>
      <c r="G803" s="465"/>
      <c r="H803" s="465"/>
    </row>
    <row r="804" spans="3:8" ht="15.75">
      <c r="C804" s="651" t="s">
        <v>1403</v>
      </c>
      <c r="D804" s="465"/>
      <c r="E804" s="465"/>
      <c r="F804" s="465"/>
      <c r="G804" s="465"/>
      <c r="H804" s="460"/>
    </row>
    <row r="805" spans="3:8" ht="15.75">
      <c r="C805" s="455"/>
      <c r="D805" s="465"/>
      <c r="E805" s="465"/>
      <c r="F805" s="557"/>
      <c r="G805" s="558"/>
      <c r="H805" s="558"/>
    </row>
    <row r="806" spans="3:8">
      <c r="C806" s="455"/>
      <c r="D806" s="559"/>
      <c r="E806" s="559"/>
      <c r="F806" s="1205" t="s">
        <v>1405</v>
      </c>
      <c r="G806" s="1205"/>
      <c r="H806" s="1205"/>
    </row>
    <row r="807" spans="3:8">
      <c r="C807" s="455"/>
      <c r="D807" s="559"/>
      <c r="E807" s="559"/>
      <c r="F807" s="758"/>
      <c r="G807" s="758"/>
      <c r="H807" s="758"/>
    </row>
    <row r="808" spans="3:8">
      <c r="C808" s="455"/>
      <c r="D808" s="559"/>
      <c r="E808" s="559"/>
      <c r="F808" s="1205"/>
      <c r="G808" s="1205"/>
      <c r="H808" s="1205"/>
    </row>
    <row r="809" spans="3:8" ht="80.099999999999994" customHeight="1">
      <c r="C809" s="455"/>
      <c r="D809" s="460"/>
      <c r="E809" s="460"/>
      <c r="F809" s="560"/>
      <c r="G809" s="560"/>
      <c r="H809" s="460"/>
    </row>
    <row r="810" spans="3:8" ht="15.75">
      <c r="C810" s="561"/>
      <c r="D810" s="465"/>
      <c r="E810" s="455"/>
      <c r="F810" s="456"/>
      <c r="G810" s="562"/>
      <c r="H810" s="457"/>
    </row>
    <row r="811" spans="3:8" ht="21">
      <c r="C811" s="1208" t="s">
        <v>1579</v>
      </c>
      <c r="D811" s="1208"/>
      <c r="E811" s="1208"/>
      <c r="F811" s="1208"/>
      <c r="G811" s="1208"/>
      <c r="H811" s="1208"/>
    </row>
    <row r="812" spans="3:8" ht="15.75">
      <c r="C812" s="458" t="s">
        <v>1255</v>
      </c>
      <c r="D812" s="459" t="str">
        <f>+'PRESUPUESTO UNIV UARTES'!B77</f>
        <v>2.05</v>
      </c>
      <c r="E812" s="460"/>
      <c r="F812" s="460"/>
      <c r="G812" s="461" t="s">
        <v>1256</v>
      </c>
      <c r="H812" s="462" t="str">
        <f>+'PRESUPUESTO UNIV UARTES'!G21</f>
        <v>u</v>
      </c>
    </row>
    <row r="813" spans="3:8" ht="58.5" customHeight="1">
      <c r="C813" s="463" t="s">
        <v>1258</v>
      </c>
      <c r="D813" s="1209" t="str">
        <f>+'PRESUPUESTO UNIV UARTES'!C77</f>
        <v>Elaboración e Instalación de Puerta y tarjeta de madera doble hoja, incluye marco, jambas de ambos lados; cerradura, elementos de sujeción, corte en madera, acabado de madera y todos los trabajos necesarios que se requieran. La entidad contratante proporcionará la madera.</v>
      </c>
      <c r="E813" s="1209"/>
      <c r="F813" s="1209"/>
      <c r="G813" s="1209"/>
      <c r="H813" s="1209"/>
    </row>
    <row r="814" spans="3:8" ht="15.75">
      <c r="C814" s="465"/>
      <c r="D814" s="465"/>
      <c r="E814" s="465"/>
      <c r="F814" s="465"/>
      <c r="G814" s="465"/>
      <c r="H814" s="465"/>
    </row>
    <row r="815" spans="3:8" ht="15">
      <c r="C815" s="468" t="s">
        <v>1259</v>
      </c>
      <c r="D815" s="469"/>
      <c r="E815" s="469"/>
      <c r="F815" s="469"/>
      <c r="G815" s="469"/>
      <c r="H815" s="470"/>
    </row>
    <row r="816" spans="3:8" ht="15">
      <c r="C816" s="474" t="s">
        <v>8</v>
      </c>
      <c r="D816" s="474" t="s">
        <v>10</v>
      </c>
      <c r="E816" s="474" t="s">
        <v>1261</v>
      </c>
      <c r="F816" s="474" t="s">
        <v>1262</v>
      </c>
      <c r="G816" s="507" t="s">
        <v>1263</v>
      </c>
      <c r="H816" s="570" t="s">
        <v>1264</v>
      </c>
    </row>
    <row r="817" spans="3:8" ht="15">
      <c r="C817" s="476" t="s">
        <v>1282</v>
      </c>
      <c r="D817" s="512"/>
      <c r="E817" s="478"/>
      <c r="F817" s="510"/>
      <c r="G817" s="525"/>
      <c r="H817" s="479">
        <f>5%*H830</f>
        <v>4.0001696999999998</v>
      </c>
    </row>
    <row r="818" spans="3:8" ht="15">
      <c r="C818" s="476"/>
      <c r="D818" s="512"/>
      <c r="E818" s="476"/>
      <c r="F818" s="510"/>
      <c r="G818" s="511"/>
      <c r="H818" s="510"/>
    </row>
    <row r="819" spans="3:8" ht="15">
      <c r="C819" s="476"/>
      <c r="D819" s="512"/>
      <c r="E819" s="476"/>
      <c r="F819" s="510"/>
      <c r="G819" s="530"/>
      <c r="H819" s="510"/>
    </row>
    <row r="820" spans="3:8" ht="15">
      <c r="C820" s="476"/>
      <c r="D820" s="512"/>
      <c r="E820" s="476"/>
      <c r="F820" s="510"/>
      <c r="G820" s="530"/>
      <c r="H820" s="510"/>
    </row>
    <row r="821" spans="3:8" ht="15">
      <c r="C821" s="476"/>
      <c r="D821" s="490"/>
      <c r="E821" s="476"/>
      <c r="F821" s="510"/>
      <c r="G821" s="530"/>
      <c r="H821" s="494"/>
    </row>
    <row r="822" spans="3:8" ht="15">
      <c r="C822" s="515" t="s">
        <v>1279</v>
      </c>
      <c r="D822" s="514"/>
      <c r="E822" s="515"/>
      <c r="F822" s="563"/>
      <c r="G822" s="571"/>
      <c r="H822" s="564">
        <f>SUM(H817:H821)</f>
        <v>4.0001696999999998</v>
      </c>
    </row>
    <row r="823" spans="3:8" ht="15">
      <c r="C823" s="502" t="s">
        <v>1267</v>
      </c>
      <c r="D823" s="503"/>
      <c r="E823" s="503"/>
      <c r="F823" s="503"/>
      <c r="G823" s="572"/>
      <c r="H823" s="470"/>
    </row>
    <row r="824" spans="3:8" ht="15">
      <c r="C824" s="474" t="s">
        <v>8</v>
      </c>
      <c r="D824" s="573" t="s">
        <v>10</v>
      </c>
      <c r="E824" s="474" t="s">
        <v>1268</v>
      </c>
      <c r="F824" s="474" t="s">
        <v>1262</v>
      </c>
      <c r="G824" s="574" t="s">
        <v>1263</v>
      </c>
      <c r="H824" s="474" t="s">
        <v>1264</v>
      </c>
    </row>
    <row r="825" spans="3:8" ht="15">
      <c r="C825" s="600" t="s">
        <v>1280</v>
      </c>
      <c r="D825" s="567">
        <v>1</v>
      </c>
      <c r="E825" s="492">
        <f>+'MANO DE OBRA'!F17</f>
        <v>3.83</v>
      </c>
      <c r="F825" s="492">
        <f>D825*E825</f>
        <v>3.83</v>
      </c>
      <c r="G825" s="565">
        <v>9.8659999999999997</v>
      </c>
      <c r="H825" s="532">
        <f>F825*G825</f>
        <v>37.78678</v>
      </c>
    </row>
    <row r="826" spans="3:8" ht="15">
      <c r="C826" s="601" t="s">
        <v>1304</v>
      </c>
      <c r="D826" s="512">
        <v>1</v>
      </c>
      <c r="E826" s="577">
        <f>+'MANO DE OBRA'!F22</f>
        <v>3.87</v>
      </c>
      <c r="F826" s="578">
        <f>D826*E826</f>
        <v>3.87</v>
      </c>
      <c r="G826" s="511">
        <f>G825</f>
        <v>9.8659999999999997</v>
      </c>
      <c r="H826" s="532">
        <f>F826*G826</f>
        <v>38.181420000000003</v>
      </c>
    </row>
    <row r="827" spans="3:8" ht="15">
      <c r="C827" s="575" t="s">
        <v>1401</v>
      </c>
      <c r="D827" s="576">
        <v>0.1</v>
      </c>
      <c r="E827" s="577">
        <f>+'MANO DE OBRA'!F69</f>
        <v>4.09</v>
      </c>
      <c r="F827" s="578">
        <f>D827*E827</f>
        <v>0.40900000000000003</v>
      </c>
      <c r="G827" s="511">
        <f>G826</f>
        <v>9.8659999999999997</v>
      </c>
      <c r="H827" s="532">
        <f>F827*G827</f>
        <v>4.0351939999999997</v>
      </c>
    </row>
    <row r="828" spans="3:8" ht="15">
      <c r="C828" s="575"/>
      <c r="D828" s="576"/>
      <c r="E828" s="577"/>
      <c r="F828" s="578"/>
      <c r="G828" s="511"/>
      <c r="H828" s="532"/>
    </row>
    <row r="829" spans="3:8" ht="15">
      <c r="C829" s="509"/>
      <c r="D829" s="510"/>
      <c r="E829" s="510"/>
      <c r="F829" s="510"/>
      <c r="G829" s="512"/>
      <c r="H829" s="532"/>
    </row>
    <row r="830" spans="3:8" ht="15">
      <c r="C830" s="514" t="s">
        <v>1269</v>
      </c>
      <c r="D830" s="514"/>
      <c r="E830" s="515"/>
      <c r="F830" s="514"/>
      <c r="G830" s="470"/>
      <c r="H830" s="501">
        <f>SUM(H825:H829)</f>
        <v>80.003394</v>
      </c>
    </row>
    <row r="831" spans="3:8" ht="15">
      <c r="C831" s="502" t="s">
        <v>547</v>
      </c>
      <c r="D831" s="469"/>
      <c r="E831" s="503"/>
      <c r="F831" s="503"/>
      <c r="G831" s="469"/>
      <c r="H831" s="470"/>
    </row>
    <row r="832" spans="3:8" ht="15">
      <c r="C832" s="518" t="s">
        <v>8</v>
      </c>
      <c r="D832" s="519"/>
      <c r="E832" s="519" t="s">
        <v>9</v>
      </c>
      <c r="F832" s="520" t="s">
        <v>10</v>
      </c>
      <c r="G832" s="520" t="s">
        <v>1270</v>
      </c>
      <c r="H832" s="519" t="s">
        <v>1264</v>
      </c>
    </row>
    <row r="833" spans="3:8" ht="107.25" customHeight="1">
      <c r="C833" s="1198" t="s">
        <v>1643</v>
      </c>
      <c r="D833" s="1199"/>
      <c r="E833" s="750" t="s">
        <v>1257</v>
      </c>
      <c r="F833" s="734">
        <v>1</v>
      </c>
      <c r="G833" s="751">
        <v>141</v>
      </c>
      <c r="H833" s="619">
        <f>F833*G833</f>
        <v>141</v>
      </c>
    </row>
    <row r="834" spans="3:8" ht="15">
      <c r="C834" s="528"/>
      <c r="D834" s="491"/>
      <c r="E834" s="529"/>
      <c r="F834" s="512"/>
      <c r="G834" s="531"/>
      <c r="H834" s="532"/>
    </row>
    <row r="835" spans="3:8" ht="15">
      <c r="C835" s="528"/>
      <c r="D835" s="491"/>
      <c r="E835" s="529"/>
      <c r="F835" s="512"/>
      <c r="G835" s="531"/>
      <c r="H835" s="532"/>
    </row>
    <row r="836" spans="3:8" ht="15">
      <c r="C836" s="528"/>
      <c r="D836" s="491"/>
      <c r="E836" s="529"/>
      <c r="F836" s="512"/>
      <c r="G836" s="531"/>
      <c r="H836" s="532"/>
    </row>
    <row r="837" spans="3:8" ht="15">
      <c r="C837" s="528" t="str">
        <f>+IF(B837=0," ",VLOOKUP(B837,#REF!,2,FALSE))</f>
        <v xml:space="preserve"> </v>
      </c>
      <c r="D837" s="491"/>
      <c r="E837" s="529" t="str">
        <f>+IF(B837=0," ",VLOOKUP(B837,#REF!,3,FALSE))</f>
        <v xml:space="preserve"> </v>
      </c>
      <c r="F837" s="512"/>
      <c r="G837" s="531" t="str">
        <f>+IF(B837=0," ",VLOOKUP(B837,#REF!,7,FALSE))</f>
        <v xml:space="preserve"> </v>
      </c>
      <c r="H837" s="532"/>
    </row>
    <row r="838" spans="3:8" ht="15">
      <c r="C838" s="528" t="str">
        <f>+IF(B838=0," ",VLOOKUP(B838,#REF!,2,FALSE))</f>
        <v xml:space="preserve"> </v>
      </c>
      <c r="D838" s="491"/>
      <c r="E838" s="529" t="str">
        <f>+IF(B838=0," ",VLOOKUP(B838,#REF!,3,FALSE))</f>
        <v xml:space="preserve"> </v>
      </c>
      <c r="F838" s="512"/>
      <c r="G838" s="531" t="str">
        <f>+IF(B838=0," ",VLOOKUP(B838,#REF!,7,FALSE))</f>
        <v xml:space="preserve"> </v>
      </c>
      <c r="H838" s="532"/>
    </row>
    <row r="839" spans="3:8" ht="15">
      <c r="C839" s="528" t="str">
        <f>+IF(B839=0," ",VLOOKUP(B839,#REF!,2,FALSE))</f>
        <v xml:space="preserve"> </v>
      </c>
      <c r="D839" s="491"/>
      <c r="E839" s="529" t="str">
        <f>+IF(B839=0," ",VLOOKUP(B839,#REF!,3,FALSE))</f>
        <v xml:space="preserve"> </v>
      </c>
      <c r="F839" s="512"/>
      <c r="G839" s="531" t="str">
        <f>+IF(B839=0," ",VLOOKUP(B839,#REF!,7,FALSE))</f>
        <v xml:space="preserve"> </v>
      </c>
      <c r="H839" s="532"/>
    </row>
    <row r="840" spans="3:8" ht="15">
      <c r="C840" s="528" t="str">
        <f>+IF(B840=0," ",VLOOKUP(B840,#REF!,2,FALSE))</f>
        <v xml:space="preserve"> </v>
      </c>
      <c r="D840" s="491"/>
      <c r="E840" s="529" t="str">
        <f>+IF(B840=0," ",VLOOKUP(B840,#REF!,3,FALSE))</f>
        <v xml:space="preserve"> </v>
      </c>
      <c r="F840" s="512"/>
      <c r="G840" s="531" t="str">
        <f>+IF(B840=0," ",VLOOKUP(B840,#REF!,7,FALSE))</f>
        <v xml:space="preserve"> </v>
      </c>
      <c r="H840" s="532"/>
    </row>
    <row r="841" spans="3:8" ht="15">
      <c r="C841" s="528" t="str">
        <f>+IF(B841=0," ",VLOOKUP(B841,#REF!,2,FALSE))</f>
        <v xml:space="preserve"> </v>
      </c>
      <c r="D841" s="491"/>
      <c r="E841" s="529" t="str">
        <f>+IF(B841=0," ",VLOOKUP(B841,#REF!,3,FALSE))</f>
        <v xml:space="preserve"> </v>
      </c>
      <c r="F841" s="512"/>
      <c r="G841" s="531" t="str">
        <f>+IF(B841=0," ",VLOOKUP(B841,#REF!,7,FALSE))</f>
        <v xml:space="preserve"> </v>
      </c>
      <c r="H841" s="532"/>
    </row>
    <row r="842" spans="3:8" ht="15">
      <c r="C842" s="528" t="str">
        <f>+IF(B842=0," ",VLOOKUP(B842,#REF!,2,FALSE))</f>
        <v xml:space="preserve"> </v>
      </c>
      <c r="D842" s="491"/>
      <c r="E842" s="529" t="str">
        <f>+IF(B842=0," ",VLOOKUP(B842,#REF!,3,FALSE))</f>
        <v xml:space="preserve"> </v>
      </c>
      <c r="F842" s="512"/>
      <c r="G842" s="531" t="str">
        <f>+IF(B842=0," ",VLOOKUP(B842,#REF!,7,FALSE))</f>
        <v xml:space="preserve"> </v>
      </c>
      <c r="H842" s="532"/>
    </row>
    <row r="843" spans="3:8" ht="15">
      <c r="C843" s="533" t="str">
        <f>+IF(B843=0," ",VLOOKUP(B843,#REF!,2,FALSE))</f>
        <v xml:space="preserve"> </v>
      </c>
      <c r="D843" s="498"/>
      <c r="E843" s="534" t="str">
        <f>+IF(B843=0," ",VLOOKUP(B843,#REF!,3,FALSE))</f>
        <v xml:space="preserve"> </v>
      </c>
      <c r="F843" s="497"/>
      <c r="G843" s="535" t="str">
        <f>+IF(B843=0," ",VLOOKUP(B843,#REF!,7,FALSE))</f>
        <v xml:space="preserve"> </v>
      </c>
      <c r="H843" s="536"/>
    </row>
    <row r="844" spans="3:8" ht="15">
      <c r="C844" s="476" t="s">
        <v>1271</v>
      </c>
      <c r="D844" s="531"/>
      <c r="E844" s="538"/>
      <c r="F844" s="498"/>
      <c r="G844" s="497"/>
      <c r="H844" s="539">
        <f>SUM(H833:H843)</f>
        <v>141</v>
      </c>
    </row>
    <row r="845" spans="3:8" ht="15">
      <c r="C845" s="468" t="s">
        <v>1272</v>
      </c>
      <c r="D845" s="469"/>
      <c r="E845" s="469"/>
      <c r="F845" s="469"/>
      <c r="G845" s="469"/>
      <c r="H845" s="470"/>
    </row>
    <row r="846" spans="3:8" ht="15">
      <c r="C846" s="579" t="s">
        <v>8</v>
      </c>
      <c r="D846" s="568"/>
      <c r="E846" s="568" t="s">
        <v>9</v>
      </c>
      <c r="F846" s="580" t="s">
        <v>10</v>
      </c>
      <c r="G846" s="580" t="s">
        <v>1261</v>
      </c>
      <c r="H846" s="568" t="s">
        <v>1264</v>
      </c>
    </row>
    <row r="847" spans="3:8" ht="15">
      <c r="C847" s="544"/>
      <c r="E847" s="569"/>
      <c r="F847" s="512"/>
      <c r="G847" s="544"/>
      <c r="H847" s="510"/>
    </row>
    <row r="848" spans="3:8" ht="15">
      <c r="C848" s="476" t="str">
        <f>+IF(B848=0," ",VLOOKUP(B848,#REF!,2,FALSE))</f>
        <v xml:space="preserve"> </v>
      </c>
      <c r="D848" s="531"/>
      <c r="E848" s="547" t="str">
        <f>+IF(B848=0," ",VLOOKUP(B848,#REF!,3,FALSE))</f>
        <v xml:space="preserve"> </v>
      </c>
      <c r="F848" s="512"/>
      <c r="G848" s="476" t="str">
        <f>+IF(B848=0," ",VLOOKUP(B848,#REF!,8,FALSE))</f>
        <v xml:space="preserve"> </v>
      </c>
      <c r="H848" s="510"/>
    </row>
    <row r="849" spans="2:8" ht="15">
      <c r="C849" s="476" t="str">
        <f>+IF(B849=0," ",VLOOKUP(B849,#REF!,2,FALSE))</f>
        <v xml:space="preserve"> </v>
      </c>
      <c r="D849" s="531"/>
      <c r="E849" s="547" t="str">
        <f>+IF(B849=0," ",VLOOKUP(B849,#REF!,3,FALSE))</f>
        <v xml:space="preserve"> </v>
      </c>
      <c r="F849" s="512"/>
      <c r="G849" s="476" t="str">
        <f>+IF(B849=0," ",VLOOKUP(B849,#REF!,8,FALSE))</f>
        <v xml:space="preserve"> </v>
      </c>
      <c r="H849" s="494"/>
    </row>
    <row r="850" spans="2:8" ht="15">
      <c r="C850" s="515" t="s">
        <v>1273</v>
      </c>
      <c r="D850" s="548"/>
      <c r="E850" s="548"/>
      <c r="F850" s="549"/>
      <c r="G850" s="550"/>
      <c r="H850" s="581">
        <f>SUM(H847:H849)</f>
        <v>0</v>
      </c>
    </row>
    <row r="851" spans="2:8" ht="15">
      <c r="C851" s="491"/>
      <c r="D851" s="491"/>
      <c r="E851" s="496"/>
      <c r="F851" s="498"/>
      <c r="G851" s="551"/>
      <c r="H851" s="552">
        <f>H822+H830+H844+H850</f>
        <v>225.0035637</v>
      </c>
    </row>
    <row r="852" spans="2:8" ht="15">
      <c r="C852" s="553"/>
      <c r="D852" s="553"/>
      <c r="E852" s="515" t="s">
        <v>1274</v>
      </c>
      <c r="F852" s="549"/>
      <c r="G852" s="548"/>
      <c r="H852" s="470">
        <f>ROUND((H822+H830+H844+H850),2)</f>
        <v>225</v>
      </c>
    </row>
    <row r="853" spans="2:8" ht="15">
      <c r="C853" s="553"/>
      <c r="D853" s="553"/>
      <c r="E853" s="468" t="s">
        <v>1275</v>
      </c>
      <c r="F853" s="549"/>
      <c r="G853" s="554">
        <v>0.15</v>
      </c>
      <c r="H853" s="548">
        <f>H852*G853</f>
        <v>33.75</v>
      </c>
    </row>
    <row r="854" spans="2:8" ht="15">
      <c r="C854" s="553"/>
      <c r="D854" s="553"/>
      <c r="E854" s="468" t="s">
        <v>1276</v>
      </c>
      <c r="F854" s="549"/>
      <c r="G854" s="554">
        <v>0.05</v>
      </c>
      <c r="H854" s="548">
        <f>H852*G854</f>
        <v>11.25</v>
      </c>
    </row>
    <row r="855" spans="2:8" ht="15">
      <c r="C855" s="553"/>
      <c r="D855" s="553"/>
      <c r="E855" s="468" t="s">
        <v>1277</v>
      </c>
      <c r="F855" s="549"/>
      <c r="G855" s="548"/>
      <c r="H855" s="548">
        <f>SUM(H852:H854)</f>
        <v>270</v>
      </c>
    </row>
    <row r="856" spans="2:8" ht="15">
      <c r="C856" s="553"/>
      <c r="D856" s="553"/>
      <c r="E856" s="502" t="s">
        <v>1587</v>
      </c>
      <c r="F856" s="498"/>
      <c r="G856" s="535"/>
      <c r="H856" s="555">
        <f>ROUND((H855),2)</f>
        <v>270</v>
      </c>
    </row>
    <row r="857" spans="2:8" ht="15.75">
      <c r="C857" s="650" t="s">
        <v>1644</v>
      </c>
      <c r="D857" s="465"/>
      <c r="E857" s="556"/>
      <c r="F857" s="460"/>
      <c r="G857" s="460"/>
      <c r="H857" s="556"/>
    </row>
    <row r="858" spans="2:8" ht="15.75">
      <c r="C858" s="465"/>
      <c r="D858" s="465"/>
      <c r="E858" s="465"/>
      <c r="F858" s="465"/>
      <c r="G858" s="465"/>
      <c r="H858" s="465"/>
    </row>
    <row r="859" spans="2:8" ht="15.75">
      <c r="C859" s="651" t="s">
        <v>1403</v>
      </c>
      <c r="D859" s="465"/>
      <c r="E859" s="465"/>
      <c r="F859" s="465"/>
      <c r="G859" s="465"/>
      <c r="H859" s="460"/>
    </row>
    <row r="860" spans="2:8" ht="15.75">
      <c r="C860" s="455"/>
      <c r="D860" s="465"/>
      <c r="E860" s="465"/>
      <c r="F860" s="557"/>
      <c r="G860" s="558"/>
      <c r="H860" s="558"/>
    </row>
    <row r="861" spans="2:8">
      <c r="C861" s="455"/>
      <c r="D861" s="559"/>
      <c r="E861" s="559"/>
      <c r="F861" s="1205" t="s">
        <v>1405</v>
      </c>
      <c r="G861" s="1205"/>
      <c r="H861" s="1205"/>
    </row>
    <row r="862" spans="2:8">
      <c r="C862" s="455"/>
      <c r="D862" s="559"/>
      <c r="E862" s="559"/>
      <c r="F862" s="1205"/>
      <c r="G862" s="1205"/>
      <c r="H862" s="1205"/>
    </row>
    <row r="863" spans="2:8" ht="15.75">
      <c r="C863" s="455"/>
      <c r="D863" s="460"/>
      <c r="E863" s="460"/>
      <c r="F863" s="560"/>
      <c r="G863" s="560"/>
      <c r="H863" s="460"/>
    </row>
    <row r="864" spans="2:8" s="451" customFormat="1" ht="80.099999999999994" customHeight="1">
      <c r="B864" s="452"/>
      <c r="C864" s="455"/>
      <c r="D864" s="455"/>
      <c r="E864" s="455"/>
      <c r="F864" s="455"/>
      <c r="G864" s="455"/>
      <c r="H864" s="455"/>
    </row>
    <row r="865" spans="2:8" s="451" customFormat="1" ht="21.75" customHeight="1">
      <c r="B865" s="452"/>
      <c r="C865" s="561"/>
      <c r="D865" s="465"/>
      <c r="E865" s="455"/>
      <c r="F865" s="456"/>
      <c r="G865" s="562"/>
      <c r="H865" s="457"/>
    </row>
    <row r="866" spans="2:8" s="451" customFormat="1" ht="21.75" customHeight="1">
      <c r="B866" s="452"/>
      <c r="C866" s="1208" t="s">
        <v>1579</v>
      </c>
      <c r="D866" s="1208"/>
      <c r="E866" s="1208"/>
      <c r="F866" s="1208"/>
      <c r="G866" s="1208"/>
      <c r="H866" s="1208"/>
    </row>
    <row r="867" spans="2:8" s="451" customFormat="1" ht="15" customHeight="1">
      <c r="B867" s="452"/>
      <c r="C867" s="458" t="s">
        <v>1255</v>
      </c>
      <c r="D867" s="755" t="str">
        <f>+'PRESUPUESTO UNIV UARTES'!B79</f>
        <v>2.07</v>
      </c>
      <c r="E867" s="460"/>
      <c r="F867" s="460"/>
      <c r="G867" s="461" t="s">
        <v>1256</v>
      </c>
      <c r="H867" s="462" t="str">
        <f>+'PRESUPUESTO UNIV UARTES'!G79</f>
        <v>u</v>
      </c>
    </row>
    <row r="868" spans="2:8" s="451" customFormat="1" ht="15" customHeight="1">
      <c r="B868" s="452"/>
      <c r="C868" s="463" t="s">
        <v>1258</v>
      </c>
      <c r="D868" s="1213" t="str">
        <f>+'PRESUPUESTO UNIV UARTES'!C79</f>
        <v>Retiro y traslado de aluminio y vidrio en ventanal</v>
      </c>
      <c r="E868" s="1213"/>
      <c r="F868" s="1213"/>
      <c r="G868" s="1213"/>
      <c r="H868" s="1213"/>
    </row>
    <row r="869" spans="2:8" s="451" customFormat="1" ht="15" customHeight="1">
      <c r="B869" s="452"/>
      <c r="C869" s="465"/>
      <c r="D869" s="465"/>
      <c r="E869" s="465"/>
      <c r="F869" s="465"/>
      <c r="G869" s="465"/>
      <c r="H869" s="465"/>
    </row>
    <row r="870" spans="2:8" s="451" customFormat="1" ht="15" customHeight="1">
      <c r="B870" s="452"/>
      <c r="C870" s="468" t="s">
        <v>1259</v>
      </c>
      <c r="D870" s="469"/>
      <c r="E870" s="469"/>
      <c r="F870" s="469"/>
      <c r="G870" s="469"/>
      <c r="H870" s="470"/>
    </row>
    <row r="871" spans="2:8" s="451" customFormat="1" ht="15" customHeight="1">
      <c r="B871" s="452"/>
      <c r="C871" s="474" t="s">
        <v>8</v>
      </c>
      <c r="D871" s="474" t="s">
        <v>10</v>
      </c>
      <c r="E871" s="474" t="s">
        <v>1261</v>
      </c>
      <c r="F871" s="474" t="s">
        <v>1262</v>
      </c>
      <c r="G871" s="474" t="s">
        <v>1263</v>
      </c>
      <c r="H871" s="474" t="s">
        <v>1264</v>
      </c>
    </row>
    <row r="872" spans="2:8" s="451" customFormat="1" ht="15" customHeight="1">
      <c r="B872" s="452"/>
      <c r="C872" s="476" t="s">
        <v>1282</v>
      </c>
      <c r="D872" s="512"/>
      <c r="E872" s="478"/>
      <c r="F872" s="510"/>
      <c r="G872" s="530"/>
      <c r="H872" s="510">
        <f>5%*H885</f>
        <v>1.9046750000000001</v>
      </c>
    </row>
    <row r="873" spans="2:8" s="451" customFormat="1" ht="15" customHeight="1">
      <c r="B873" s="452"/>
      <c r="C873" s="476"/>
      <c r="D873" s="512"/>
      <c r="E873" s="478"/>
      <c r="F873" s="510"/>
      <c r="G873" s="530"/>
      <c r="H873" s="510"/>
    </row>
    <row r="874" spans="2:8" s="451" customFormat="1" ht="15" customHeight="1">
      <c r="B874" s="452"/>
      <c r="C874" s="476"/>
      <c r="D874" s="512"/>
      <c r="E874" s="476"/>
      <c r="F874" s="510"/>
      <c r="G874" s="530"/>
      <c r="H874" s="510"/>
    </row>
    <row r="875" spans="2:8" s="451" customFormat="1" ht="15" customHeight="1">
      <c r="B875" s="452"/>
      <c r="C875" s="476"/>
      <c r="D875" s="490"/>
      <c r="E875" s="476"/>
      <c r="F875" s="510"/>
      <c r="G875" s="530"/>
      <c r="H875" s="494"/>
    </row>
    <row r="876" spans="2:8" s="451" customFormat="1" ht="15" customHeight="1">
      <c r="B876" s="452"/>
      <c r="C876" s="515" t="s">
        <v>1279</v>
      </c>
      <c r="D876" s="514"/>
      <c r="E876" s="515"/>
      <c r="F876" s="563"/>
      <c r="G876" s="571"/>
      <c r="H876" s="564">
        <f>SUM(H872:H875)</f>
        <v>1.9046750000000001</v>
      </c>
    </row>
    <row r="877" spans="2:8" s="451" customFormat="1" ht="15" customHeight="1">
      <c r="B877" s="452"/>
      <c r="C877" s="502" t="s">
        <v>1267</v>
      </c>
      <c r="D877" s="503"/>
      <c r="E877" s="503"/>
      <c r="F877" s="503"/>
      <c r="G877" s="572"/>
      <c r="H877" s="470"/>
    </row>
    <row r="878" spans="2:8" s="451" customFormat="1" ht="15" customHeight="1">
      <c r="B878" s="452"/>
      <c r="C878" s="474" t="s">
        <v>8</v>
      </c>
      <c r="D878" s="573" t="s">
        <v>10</v>
      </c>
      <c r="E878" s="507" t="s">
        <v>1268</v>
      </c>
      <c r="F878" s="507" t="s">
        <v>1262</v>
      </c>
      <c r="G878" s="574" t="s">
        <v>1263</v>
      </c>
      <c r="H878" s="507" t="s">
        <v>1264</v>
      </c>
    </row>
    <row r="879" spans="2:8" s="451" customFormat="1" ht="15" customHeight="1">
      <c r="B879" s="452"/>
      <c r="C879" s="600" t="s">
        <v>1280</v>
      </c>
      <c r="D879" s="567">
        <v>2</v>
      </c>
      <c r="E879" s="587">
        <f>+'MANO DE OBRA'!F17</f>
        <v>3.83</v>
      </c>
      <c r="F879" s="479">
        <f>D879*E879</f>
        <v>7.66</v>
      </c>
      <c r="G879" s="565">
        <v>3.242</v>
      </c>
      <c r="H879" s="479">
        <f>F879*G879</f>
        <v>24.83372</v>
      </c>
    </row>
    <row r="880" spans="2:8" s="451" customFormat="1" ht="15" customHeight="1">
      <c r="B880" s="452"/>
      <c r="C880" s="601" t="s">
        <v>1401</v>
      </c>
      <c r="D880" s="512">
        <v>1</v>
      </c>
      <c r="E880" s="599">
        <f>+'MANO DE OBRA'!F69</f>
        <v>4.09</v>
      </c>
      <c r="F880" s="492">
        <f>D880*E880</f>
        <v>4.09</v>
      </c>
      <c r="G880" s="511">
        <f>G879</f>
        <v>3.242</v>
      </c>
      <c r="H880" s="532">
        <f>F880*G880</f>
        <v>13.259779999999999</v>
      </c>
    </row>
    <row r="881" spans="2:8" s="451" customFormat="1" ht="15" customHeight="1">
      <c r="B881" s="452"/>
      <c r="C881" s="509"/>
      <c r="D881" s="512"/>
      <c r="E881" s="476"/>
      <c r="F881" s="492"/>
      <c r="G881" s="511"/>
      <c r="H881" s="532"/>
    </row>
    <row r="882" spans="2:8" s="451" customFormat="1" ht="15" customHeight="1">
      <c r="B882" s="452"/>
      <c r="C882" s="509"/>
      <c r="D882" s="512"/>
      <c r="E882" s="476"/>
      <c r="F882" s="492"/>
      <c r="G882" s="511"/>
      <c r="H882" s="532"/>
    </row>
    <row r="883" spans="2:8" s="451" customFormat="1" ht="15" customHeight="1">
      <c r="B883" s="452"/>
      <c r="C883" s="509"/>
      <c r="D883" s="512"/>
      <c r="E883" s="476"/>
      <c r="F883" s="492"/>
      <c r="G883" s="512"/>
      <c r="H883" s="532"/>
    </row>
    <row r="884" spans="2:8" s="451" customFormat="1" ht="15" customHeight="1">
      <c r="B884" s="452"/>
      <c r="C884" s="509"/>
      <c r="D884" s="512"/>
      <c r="E884" s="476"/>
      <c r="F884" s="510"/>
      <c r="G884" s="512"/>
      <c r="H884" s="510"/>
    </row>
    <row r="885" spans="2:8" s="451" customFormat="1" ht="15" customHeight="1">
      <c r="B885" s="452"/>
      <c r="C885" s="514" t="s">
        <v>1269</v>
      </c>
      <c r="D885" s="514"/>
      <c r="E885" s="515"/>
      <c r="F885" s="514"/>
      <c r="G885" s="470"/>
      <c r="H885" s="501">
        <f>SUM(H879:H884)</f>
        <v>38.093499999999999</v>
      </c>
    </row>
    <row r="886" spans="2:8" s="451" customFormat="1" ht="15" customHeight="1">
      <c r="B886" s="452"/>
      <c r="C886" s="502" t="s">
        <v>547</v>
      </c>
      <c r="D886" s="469"/>
      <c r="E886" s="503"/>
      <c r="F886" s="503"/>
      <c r="G886" s="469"/>
      <c r="H886" s="470"/>
    </row>
    <row r="887" spans="2:8" s="451" customFormat="1" ht="15" customHeight="1">
      <c r="B887" s="452"/>
      <c r="C887" s="474" t="s">
        <v>8</v>
      </c>
      <c r="D887" s="519"/>
      <c r="E887" s="519" t="s">
        <v>9</v>
      </c>
      <c r="F887" s="520" t="s">
        <v>10</v>
      </c>
      <c r="G887" s="520" t="s">
        <v>1270</v>
      </c>
      <c r="H887" s="519" t="s">
        <v>1264</v>
      </c>
    </row>
    <row r="888" spans="2:8" s="451" customFormat="1" ht="15" customHeight="1">
      <c r="B888" s="452"/>
      <c r="C888" s="522"/>
      <c r="D888" s="523"/>
      <c r="E888" s="592"/>
      <c r="F888" s="567"/>
      <c r="G888" s="593"/>
      <c r="H888" s="527"/>
    </row>
    <row r="889" spans="2:8" s="451" customFormat="1" ht="15" customHeight="1">
      <c r="B889" s="452"/>
      <c r="C889" s="528"/>
      <c r="D889" s="491"/>
      <c r="E889" s="594"/>
      <c r="F889" s="512"/>
      <c r="G889" s="595"/>
      <c r="H889" s="510"/>
    </row>
    <row r="890" spans="2:8" s="451" customFormat="1" ht="15" customHeight="1">
      <c r="B890" s="452"/>
      <c r="C890" s="528"/>
      <c r="D890" s="491"/>
      <c r="E890" s="529"/>
      <c r="F890" s="512"/>
      <c r="G890" s="491"/>
      <c r="H890" s="510"/>
    </row>
    <row r="891" spans="2:8" s="451" customFormat="1" ht="15" customHeight="1">
      <c r="B891" s="452"/>
      <c r="C891" s="528"/>
      <c r="D891" s="491"/>
      <c r="E891" s="529"/>
      <c r="F891" s="512"/>
      <c r="G891" s="531"/>
      <c r="H891" s="510"/>
    </row>
    <row r="892" spans="2:8" s="451" customFormat="1" ht="15" customHeight="1">
      <c r="B892" s="452"/>
      <c r="C892" s="528"/>
      <c r="D892" s="491"/>
      <c r="E892" s="529"/>
      <c r="F892" s="512"/>
      <c r="G892" s="531"/>
      <c r="H892" s="510"/>
    </row>
    <row r="893" spans="2:8" s="451" customFormat="1" ht="15" customHeight="1">
      <c r="B893" s="452"/>
      <c r="C893" s="528"/>
      <c r="D893" s="491"/>
      <c r="E893" s="529"/>
      <c r="F893" s="512"/>
      <c r="G893" s="531"/>
      <c r="H893" s="510"/>
    </row>
    <row r="894" spans="2:8" s="451" customFormat="1" ht="15" customHeight="1">
      <c r="B894" s="452"/>
      <c r="C894" s="528"/>
      <c r="D894" s="491"/>
      <c r="E894" s="529"/>
      <c r="F894" s="512"/>
      <c r="G894" s="531"/>
      <c r="H894" s="532"/>
    </row>
    <row r="895" spans="2:8" s="451" customFormat="1" ht="15" customHeight="1">
      <c r="B895" s="452"/>
      <c r="C895" s="533"/>
      <c r="D895" s="498"/>
      <c r="E895" s="534"/>
      <c r="F895" s="497"/>
      <c r="G895" s="535"/>
      <c r="H895" s="536"/>
    </row>
    <row r="896" spans="2:8" s="451" customFormat="1" ht="15" customHeight="1">
      <c r="B896" s="452"/>
      <c r="C896" s="476" t="s">
        <v>1271</v>
      </c>
      <c r="D896" s="531"/>
      <c r="E896" s="538"/>
      <c r="F896" s="498"/>
      <c r="G896" s="497"/>
      <c r="H896" s="539">
        <f>SUM(H886:H895)</f>
        <v>0</v>
      </c>
    </row>
    <row r="897" spans="2:8" s="451" customFormat="1" ht="15" customHeight="1">
      <c r="B897" s="452"/>
      <c r="C897" s="468" t="s">
        <v>1272</v>
      </c>
      <c r="D897" s="469"/>
      <c r="E897" s="469"/>
      <c r="F897" s="469"/>
      <c r="G897" s="469"/>
      <c r="H897" s="470"/>
    </row>
    <row r="898" spans="2:8" s="451" customFormat="1" ht="15" customHeight="1">
      <c r="B898" s="452"/>
      <c r="C898" s="474" t="s">
        <v>8</v>
      </c>
      <c r="D898" s="568"/>
      <c r="E898" s="568" t="s">
        <v>9</v>
      </c>
      <c r="F898" s="580" t="s">
        <v>10</v>
      </c>
      <c r="G898" s="580" t="s">
        <v>1261</v>
      </c>
      <c r="H898" s="568" t="s">
        <v>1264</v>
      </c>
    </row>
    <row r="899" spans="2:8" s="451" customFormat="1" ht="15" customHeight="1">
      <c r="B899" s="452"/>
      <c r="C899" s="613" t="s">
        <v>1645</v>
      </c>
      <c r="D899" s="519"/>
      <c r="E899" s="519" t="s">
        <v>1257</v>
      </c>
      <c r="F899" s="617">
        <v>1</v>
      </c>
      <c r="G899" s="520">
        <v>10</v>
      </c>
      <c r="H899" s="618">
        <f>F899*G899</f>
        <v>10</v>
      </c>
    </row>
    <row r="900" spans="2:8" s="451" customFormat="1" ht="15" customHeight="1">
      <c r="B900" s="452"/>
      <c r="C900" s="613"/>
      <c r="D900" s="519"/>
      <c r="E900" s="617"/>
      <c r="F900" s="520"/>
      <c r="G900" s="519"/>
      <c r="H900" s="618"/>
    </row>
    <row r="901" spans="2:8" s="451" customFormat="1" ht="15" customHeight="1">
      <c r="B901" s="452"/>
      <c r="C901" s="613"/>
      <c r="D901" s="519"/>
      <c r="E901" s="617"/>
      <c r="F901" s="520"/>
      <c r="G901" s="519"/>
      <c r="H901" s="618"/>
    </row>
    <row r="902" spans="2:8" s="451" customFormat="1" ht="15" customHeight="1">
      <c r="B902" s="452"/>
      <c r="C902" s="613"/>
      <c r="D902" s="519"/>
      <c r="E902" s="617"/>
      <c r="F902" s="520"/>
      <c r="G902" s="519"/>
      <c r="H902" s="618"/>
    </row>
    <row r="903" spans="2:8" s="451" customFormat="1" ht="15" customHeight="1">
      <c r="B903" s="452"/>
      <c r="C903" s="613"/>
      <c r="D903" s="519"/>
      <c r="E903" s="617"/>
      <c r="F903" s="520"/>
      <c r="G903" s="519"/>
      <c r="H903" s="618"/>
    </row>
    <row r="904" spans="2:8" s="451" customFormat="1" ht="15" customHeight="1">
      <c r="B904" s="452"/>
      <c r="C904" s="496" t="s">
        <v>1273</v>
      </c>
      <c r="D904" s="535"/>
      <c r="E904" s="498"/>
      <c r="F904" s="497"/>
      <c r="G904" s="551"/>
      <c r="H904" s="609">
        <f>SUM(H899:H903)</f>
        <v>10</v>
      </c>
    </row>
    <row r="905" spans="2:8" s="451" customFormat="1" ht="15" customHeight="1">
      <c r="B905" s="452"/>
      <c r="C905" s="491"/>
      <c r="D905" s="491"/>
      <c r="E905" s="496"/>
      <c r="F905" s="498"/>
      <c r="G905" s="551"/>
      <c r="H905" s="470">
        <f>H904+H896+H885+H876</f>
        <v>49.998174999999996</v>
      </c>
    </row>
    <row r="906" spans="2:8" s="451" customFormat="1" ht="15" customHeight="1">
      <c r="B906" s="452"/>
      <c r="C906" s="553"/>
      <c r="D906" s="553"/>
      <c r="E906" s="515" t="s">
        <v>1274</v>
      </c>
      <c r="F906" s="549"/>
      <c r="G906" s="548"/>
      <c r="H906" s="470">
        <f>ROUND((H904+H896+H885+H876),2)</f>
        <v>50</v>
      </c>
    </row>
    <row r="907" spans="2:8" s="451" customFormat="1" ht="15" customHeight="1">
      <c r="B907" s="452"/>
      <c r="C907" s="553"/>
      <c r="D907" s="553"/>
      <c r="E907" s="468" t="s">
        <v>1275</v>
      </c>
      <c r="F907" s="549"/>
      <c r="G907" s="554">
        <v>0.15</v>
      </c>
      <c r="H907" s="548">
        <f>H906*G907</f>
        <v>7.5</v>
      </c>
    </row>
    <row r="908" spans="2:8" s="451" customFormat="1" ht="15" customHeight="1">
      <c r="B908" s="452"/>
      <c r="C908" s="553"/>
      <c r="D908" s="553"/>
      <c r="E908" s="468" t="s">
        <v>1276</v>
      </c>
      <c r="F908" s="549"/>
      <c r="G908" s="554">
        <v>0.05</v>
      </c>
      <c r="H908" s="548">
        <f>H906*G908</f>
        <v>2.5</v>
      </c>
    </row>
    <row r="909" spans="2:8" s="451" customFormat="1" ht="15" customHeight="1">
      <c r="B909" s="452"/>
      <c r="C909" s="553"/>
      <c r="D909" s="553"/>
      <c r="E909" s="468" t="s">
        <v>1277</v>
      </c>
      <c r="F909" s="549"/>
      <c r="G909" s="548"/>
      <c r="H909" s="548">
        <f>SUM(H906:H908)</f>
        <v>60</v>
      </c>
    </row>
    <row r="910" spans="2:8" s="451" customFormat="1" ht="15" customHeight="1">
      <c r="B910" s="452"/>
      <c r="C910" s="553"/>
      <c r="D910" s="553"/>
      <c r="E910" s="502" t="s">
        <v>1587</v>
      </c>
      <c r="F910" s="498"/>
      <c r="G910" s="535"/>
      <c r="H910" s="555">
        <f>ROUND((H909),2)</f>
        <v>60</v>
      </c>
    </row>
    <row r="911" spans="2:8" s="451" customFormat="1" ht="15" customHeight="1">
      <c r="B911" s="452"/>
      <c r="C911" s="650" t="s">
        <v>1641</v>
      </c>
      <c r="D911" s="465"/>
      <c r="E911" s="556"/>
      <c r="F911" s="460"/>
      <c r="G911" s="460"/>
      <c r="H911" s="556"/>
    </row>
    <row r="912" spans="2:8" s="451" customFormat="1" ht="15" customHeight="1">
      <c r="B912" s="452"/>
      <c r="C912" s="465"/>
      <c r="D912" s="465"/>
      <c r="E912" s="465"/>
      <c r="F912" s="465"/>
      <c r="G912" s="465"/>
      <c r="H912" s="465"/>
    </row>
    <row r="913" spans="2:8" s="451" customFormat="1" ht="15" customHeight="1">
      <c r="B913" s="452"/>
      <c r="C913" s="651" t="s">
        <v>1403</v>
      </c>
      <c r="D913" s="465"/>
      <c r="E913" s="465"/>
      <c r="F913" s="465"/>
      <c r="G913" s="465"/>
      <c r="H913" s="460"/>
    </row>
    <row r="914" spans="2:8" s="451" customFormat="1" ht="15" customHeight="1">
      <c r="B914" s="452"/>
      <c r="C914" s="455"/>
      <c r="D914" s="465"/>
      <c r="E914" s="465"/>
      <c r="F914" s="557"/>
      <c r="G914" s="558"/>
      <c r="H914" s="558"/>
    </row>
    <row r="915" spans="2:8" s="720" customFormat="1" ht="15" customHeight="1">
      <c r="B915" s="719"/>
      <c r="C915" s="455"/>
      <c r="D915" s="559"/>
      <c r="E915" s="559"/>
      <c r="F915" s="1205" t="s">
        <v>1405</v>
      </c>
      <c r="G915" s="1205"/>
      <c r="H915" s="1205"/>
    </row>
    <row r="916" spans="2:8" s="451" customFormat="1" ht="15" customHeight="1">
      <c r="B916" s="452"/>
      <c r="C916" s="455"/>
      <c r="D916" s="559"/>
      <c r="E916" s="559"/>
      <c r="F916" s="1205"/>
      <c r="G916" s="1205"/>
      <c r="H916" s="1205"/>
    </row>
    <row r="917" spans="2:8" s="451" customFormat="1" ht="15" customHeight="1">
      <c r="B917" s="452"/>
      <c r="C917" s="455"/>
      <c r="D917" s="460"/>
      <c r="E917" s="460"/>
      <c r="F917" s="560"/>
      <c r="G917" s="560"/>
      <c r="H917" s="460"/>
    </row>
    <row r="918" spans="2:8" s="451" customFormat="1" ht="80.099999999999994" customHeight="1">
      <c r="B918" s="452"/>
      <c r="C918" s="455"/>
      <c r="D918" s="455"/>
      <c r="E918" s="455"/>
      <c r="F918" s="455"/>
      <c r="G918" s="455"/>
      <c r="H918" s="455"/>
    </row>
    <row r="919" spans="2:8" s="451" customFormat="1" ht="15" customHeight="1">
      <c r="B919" s="452"/>
      <c r="C919" s="561"/>
      <c r="D919" s="465"/>
      <c r="E919" s="455"/>
      <c r="F919" s="456"/>
      <c r="G919" s="562"/>
      <c r="H919" s="457"/>
    </row>
    <row r="920" spans="2:8" s="451" customFormat="1" ht="21.75" customHeight="1">
      <c r="B920" s="452"/>
      <c r="C920" s="1208" t="s">
        <v>1579</v>
      </c>
      <c r="D920" s="1208"/>
      <c r="E920" s="1208"/>
      <c r="F920" s="1208"/>
      <c r="G920" s="1208"/>
      <c r="H920" s="1208"/>
    </row>
    <row r="921" spans="2:8" s="451" customFormat="1" ht="15" customHeight="1">
      <c r="B921" s="452"/>
      <c r="C921" s="458" t="s">
        <v>1255</v>
      </c>
      <c r="D921" s="459" t="str">
        <f>+'PRESUPUESTO UNIV UARTES'!B83</f>
        <v>2.08</v>
      </c>
      <c r="E921" s="460"/>
      <c r="F921" s="460"/>
      <c r="G921" s="461" t="s">
        <v>1256</v>
      </c>
      <c r="H921" s="462" t="str">
        <f>+'PRESUPUESTO UNIV UARTES'!G83</f>
        <v>m2</v>
      </c>
    </row>
    <row r="922" spans="2:8" s="451" customFormat="1" ht="15" customHeight="1">
      <c r="B922" s="452"/>
      <c r="C922" s="463" t="s">
        <v>1258</v>
      </c>
      <c r="D922" s="1204" t="str">
        <f>+'PRESUPUESTO UNIV UARTES'!C83</f>
        <v>Provisión de Alfombra de alto tráfico pelo corto.</v>
      </c>
      <c r="E922" s="1204"/>
      <c r="F922" s="1204"/>
      <c r="G922" s="1204"/>
      <c r="H922" s="611"/>
    </row>
    <row r="923" spans="2:8" s="451" customFormat="1" ht="15" customHeight="1">
      <c r="B923" s="452"/>
      <c r="C923" s="465"/>
      <c r="D923" s="465"/>
      <c r="E923" s="465"/>
      <c r="F923" s="465"/>
      <c r="G923" s="465"/>
      <c r="H923" s="465"/>
    </row>
    <row r="924" spans="2:8" s="451" customFormat="1" ht="15" customHeight="1">
      <c r="B924" s="452"/>
      <c r="C924" s="468" t="s">
        <v>1259</v>
      </c>
      <c r="D924" s="469"/>
      <c r="E924" s="469"/>
      <c r="F924" s="469"/>
      <c r="G924" s="469"/>
      <c r="H924" s="470"/>
    </row>
    <row r="925" spans="2:8" s="451" customFormat="1" ht="15" customHeight="1">
      <c r="B925" s="452"/>
      <c r="C925" s="474" t="s">
        <v>8</v>
      </c>
      <c r="D925" s="474" t="s">
        <v>10</v>
      </c>
      <c r="E925" s="474" t="s">
        <v>1261</v>
      </c>
      <c r="F925" s="507" t="s">
        <v>1262</v>
      </c>
      <c r="G925" s="507" t="s">
        <v>1263</v>
      </c>
      <c r="H925" s="570" t="s">
        <v>1264</v>
      </c>
    </row>
    <row r="926" spans="2:8" s="451" customFormat="1" ht="15" customHeight="1">
      <c r="B926" s="452"/>
      <c r="C926" s="476" t="s">
        <v>1282</v>
      </c>
      <c r="D926" s="512"/>
      <c r="E926" s="478"/>
      <c r="F926" s="479"/>
      <c r="G926" s="525"/>
      <c r="H926" s="479">
        <f>5%*H941</f>
        <v>9.2400000000000017E-3</v>
      </c>
    </row>
    <row r="927" spans="2:8" s="451" customFormat="1" ht="15" customHeight="1">
      <c r="B927" s="452"/>
      <c r="C927" s="476"/>
      <c r="D927" s="512"/>
      <c r="E927" s="476"/>
      <c r="F927" s="510"/>
      <c r="G927" s="566"/>
      <c r="H927" s="510"/>
    </row>
    <row r="928" spans="2:8" s="451" customFormat="1" ht="15" customHeight="1">
      <c r="B928" s="452"/>
      <c r="C928" s="476"/>
      <c r="D928" s="512"/>
      <c r="E928" s="476"/>
      <c r="F928" s="510"/>
      <c r="G928" s="511"/>
      <c r="H928" s="510"/>
    </row>
    <row r="929" spans="2:8" s="451" customFormat="1" ht="15" customHeight="1">
      <c r="B929" s="452"/>
      <c r="C929" s="476"/>
      <c r="D929" s="512"/>
      <c r="E929" s="476"/>
      <c r="F929" s="510"/>
      <c r="G929" s="511"/>
      <c r="H929" s="510"/>
    </row>
    <row r="930" spans="2:8" s="451" customFormat="1" ht="15" customHeight="1">
      <c r="B930" s="452"/>
      <c r="C930" s="476"/>
      <c r="D930" s="512"/>
      <c r="E930" s="476"/>
      <c r="F930" s="510"/>
      <c r="G930" s="511"/>
      <c r="H930" s="510"/>
    </row>
    <row r="931" spans="2:8" s="451" customFormat="1" ht="15" customHeight="1">
      <c r="B931" s="452"/>
      <c r="C931" s="476"/>
      <c r="D931" s="490"/>
      <c r="E931" s="476"/>
      <c r="F931" s="510"/>
      <c r="G931" s="511"/>
      <c r="H931" s="494"/>
    </row>
    <row r="932" spans="2:8" s="451" customFormat="1" ht="15" customHeight="1">
      <c r="B932" s="452"/>
      <c r="C932" s="515" t="s">
        <v>1279</v>
      </c>
      <c r="D932" s="514"/>
      <c r="E932" s="515"/>
      <c r="F932" s="563"/>
      <c r="G932" s="590"/>
      <c r="H932" s="564">
        <f>SUM(H926:H931)</f>
        <v>9.2400000000000017E-3</v>
      </c>
    </row>
    <row r="933" spans="2:8" s="451" customFormat="1" ht="15" customHeight="1">
      <c r="B933" s="452"/>
      <c r="C933" s="502" t="s">
        <v>1267</v>
      </c>
      <c r="D933" s="503"/>
      <c r="E933" s="503"/>
      <c r="F933" s="503"/>
      <c r="G933" s="504"/>
      <c r="H933" s="470"/>
    </row>
    <row r="934" spans="2:8" s="451" customFormat="1" ht="15" customHeight="1">
      <c r="B934" s="452"/>
      <c r="C934" s="474" t="s">
        <v>8</v>
      </c>
      <c r="D934" s="573" t="s">
        <v>10</v>
      </c>
      <c r="E934" s="507" t="s">
        <v>1268</v>
      </c>
      <c r="F934" s="507" t="s">
        <v>1262</v>
      </c>
      <c r="G934" s="583" t="s">
        <v>1263</v>
      </c>
      <c r="H934" s="507" t="s">
        <v>1264</v>
      </c>
    </row>
    <row r="935" spans="2:8" s="451" customFormat="1" ht="15" customHeight="1">
      <c r="B935" s="452"/>
      <c r="C935" s="600" t="s">
        <v>1280</v>
      </c>
      <c r="D935" s="567">
        <v>0.8</v>
      </c>
      <c r="E935" s="587">
        <f>+'MANO DE OBRA'!F17</f>
        <v>3.83</v>
      </c>
      <c r="F935" s="479">
        <f>D935*E935</f>
        <v>3.0640000000000001</v>
      </c>
      <c r="G935" s="565">
        <v>0.03</v>
      </c>
      <c r="H935" s="479">
        <f>F935*G935</f>
        <v>9.1920000000000002E-2</v>
      </c>
    </row>
    <row r="936" spans="2:8" s="451" customFormat="1" ht="27.75" customHeight="1">
      <c r="B936" s="452"/>
      <c r="C936" s="509" t="s">
        <v>1617</v>
      </c>
      <c r="D936" s="512">
        <v>0.8</v>
      </c>
      <c r="E936" s="599">
        <f>+'MANO DE OBRA'!F30</f>
        <v>3.87</v>
      </c>
      <c r="F936" s="510">
        <f>D936*E936</f>
        <v>3.0960000000000001</v>
      </c>
      <c r="G936" s="566">
        <f>+G935</f>
        <v>0.03</v>
      </c>
      <c r="H936" s="510">
        <f>F936*G936</f>
        <v>9.2880000000000004E-2</v>
      </c>
    </row>
    <row r="937" spans="2:8" s="451" customFormat="1" ht="15" customHeight="1">
      <c r="B937" s="452"/>
      <c r="C937" s="509"/>
      <c r="D937" s="512"/>
      <c r="E937" s="476"/>
      <c r="F937" s="510"/>
      <c r="G937" s="566"/>
      <c r="H937" s="510"/>
    </row>
    <row r="938" spans="2:8" s="451" customFormat="1" ht="15" customHeight="1">
      <c r="B938" s="452"/>
      <c r="C938" s="509"/>
      <c r="D938" s="576"/>
      <c r="E938" s="584"/>
      <c r="F938" s="510"/>
      <c r="G938" s="566"/>
      <c r="H938" s="510"/>
    </row>
    <row r="939" spans="2:8" s="451" customFormat="1" ht="15" customHeight="1">
      <c r="B939" s="452"/>
      <c r="C939" s="509"/>
      <c r="D939" s="512"/>
      <c r="E939" s="476"/>
      <c r="F939" s="510"/>
      <c r="G939" s="491"/>
      <c r="H939" s="510"/>
    </row>
    <row r="940" spans="2:8" s="451" customFormat="1" ht="15" customHeight="1">
      <c r="B940" s="452"/>
      <c r="C940" s="509"/>
      <c r="D940" s="512"/>
      <c r="E940" s="476"/>
      <c r="F940" s="510"/>
      <c r="G940" s="512"/>
      <c r="H940" s="510"/>
    </row>
    <row r="941" spans="2:8" s="451" customFormat="1" ht="15" customHeight="1">
      <c r="B941" s="452"/>
      <c r="C941" s="514" t="s">
        <v>1269</v>
      </c>
      <c r="D941" s="514"/>
      <c r="E941" s="515"/>
      <c r="F941" s="514"/>
      <c r="G941" s="470"/>
      <c r="H941" s="501">
        <f>SUM(H935:H940)</f>
        <v>0.18480000000000002</v>
      </c>
    </row>
    <row r="942" spans="2:8" s="451" customFormat="1" ht="15" customHeight="1">
      <c r="B942" s="452"/>
      <c r="C942" s="502" t="s">
        <v>547</v>
      </c>
      <c r="D942" s="469"/>
      <c r="E942" s="503"/>
      <c r="F942" s="503"/>
      <c r="G942" s="469"/>
      <c r="H942" s="470"/>
    </row>
    <row r="943" spans="2:8" s="451" customFormat="1" ht="15" customHeight="1">
      <c r="B943" s="452"/>
      <c r="C943" s="474" t="s">
        <v>8</v>
      </c>
      <c r="D943" s="519"/>
      <c r="E943" s="519" t="s">
        <v>9</v>
      </c>
      <c r="F943" s="520" t="s">
        <v>10</v>
      </c>
      <c r="G943" s="520" t="s">
        <v>1270</v>
      </c>
      <c r="H943" s="519" t="s">
        <v>1264</v>
      </c>
    </row>
    <row r="944" spans="2:8" s="451" customFormat="1" ht="31.5" customHeight="1">
      <c r="B944" s="452"/>
      <c r="C944" s="787" t="s">
        <v>1717</v>
      </c>
      <c r="D944" s="788"/>
      <c r="E944" s="789" t="s">
        <v>1257</v>
      </c>
      <c r="F944" s="790">
        <v>1</v>
      </c>
      <c r="G944" s="791">
        <f>+MATERIALES!I228</f>
        <v>13.5</v>
      </c>
      <c r="H944" s="792">
        <f>F944*G944</f>
        <v>13.5</v>
      </c>
    </row>
    <row r="945" spans="2:8" s="451" customFormat="1" ht="15" customHeight="1">
      <c r="B945" s="452"/>
      <c r="C945" s="793" t="s">
        <v>1622</v>
      </c>
      <c r="D945" s="794"/>
      <c r="E945" s="795" t="s">
        <v>1623</v>
      </c>
      <c r="F945" s="796">
        <v>0.25</v>
      </c>
      <c r="G945" s="797">
        <f>+MATERIALES!I230</f>
        <v>3.72</v>
      </c>
      <c r="H945" s="797">
        <f>F945*G945</f>
        <v>0.93</v>
      </c>
    </row>
    <row r="946" spans="2:8" s="451" customFormat="1" ht="15" customHeight="1">
      <c r="B946" s="452"/>
      <c r="C946" s="528"/>
      <c r="D946" s="491"/>
      <c r="E946" s="785"/>
      <c r="F946" s="761"/>
      <c r="G946" s="464"/>
      <c r="H946" s="762"/>
    </row>
    <row r="947" spans="2:8" s="451" customFormat="1" ht="15" customHeight="1">
      <c r="B947" s="452"/>
      <c r="C947" s="528"/>
      <c r="D947" s="491"/>
      <c r="E947" s="785"/>
      <c r="F947" s="761"/>
      <c r="G947" s="786"/>
      <c r="H947" s="762"/>
    </row>
    <row r="948" spans="2:8" s="451" customFormat="1" ht="15" customHeight="1">
      <c r="B948" s="452"/>
      <c r="C948" s="603"/>
      <c r="D948" s="491"/>
      <c r="E948" s="594"/>
      <c r="F948" s="512"/>
      <c r="G948" s="595"/>
      <c r="H948" s="510"/>
    </row>
    <row r="949" spans="2:8" s="451" customFormat="1" ht="15" customHeight="1">
      <c r="B949" s="452"/>
      <c r="C949" s="528"/>
      <c r="D949" s="491"/>
      <c r="E949" s="529"/>
      <c r="F949" s="512"/>
      <c r="G949" s="531"/>
      <c r="H949" s="510"/>
    </row>
    <row r="950" spans="2:8" s="451" customFormat="1" ht="15" customHeight="1">
      <c r="B950" s="452"/>
      <c r="C950" s="528"/>
      <c r="D950" s="491"/>
      <c r="E950" s="529"/>
      <c r="F950" s="512"/>
      <c r="G950" s="531"/>
      <c r="H950" s="510"/>
    </row>
    <row r="951" spans="2:8" s="451" customFormat="1" ht="15" customHeight="1">
      <c r="B951" s="452"/>
      <c r="C951" s="528"/>
      <c r="D951" s="491"/>
      <c r="E951" s="529"/>
      <c r="F951" s="512"/>
      <c r="G951" s="531"/>
      <c r="H951" s="510"/>
    </row>
    <row r="952" spans="2:8" s="451" customFormat="1" ht="15" customHeight="1">
      <c r="B952" s="452"/>
      <c r="C952" s="528"/>
      <c r="D952" s="491"/>
      <c r="E952" s="529"/>
      <c r="F952" s="512"/>
      <c r="G952" s="531"/>
      <c r="H952" s="532"/>
    </row>
    <row r="953" spans="2:8" s="451" customFormat="1" ht="15" customHeight="1">
      <c r="B953" s="452"/>
      <c r="C953" s="528"/>
      <c r="D953" s="491"/>
      <c r="E953" s="529"/>
      <c r="F953" s="512"/>
      <c r="G953" s="531"/>
      <c r="H953" s="532"/>
    </row>
    <row r="954" spans="2:8" s="451" customFormat="1" ht="15" customHeight="1">
      <c r="B954" s="452"/>
      <c r="C954" s="533"/>
      <c r="D954" s="498"/>
      <c r="E954" s="534"/>
      <c r="F954" s="497"/>
      <c r="G954" s="535"/>
      <c r="H954" s="536"/>
    </row>
    <row r="955" spans="2:8" s="451" customFormat="1" ht="15" customHeight="1">
      <c r="B955" s="452"/>
      <c r="C955" s="476" t="s">
        <v>1271</v>
      </c>
      <c r="D955" s="531"/>
      <c r="E955" s="538"/>
      <c r="F955" s="498"/>
      <c r="G955" s="497"/>
      <c r="H955" s="539">
        <f>SUM(H944:H954)</f>
        <v>14.43</v>
      </c>
    </row>
    <row r="956" spans="2:8" s="451" customFormat="1" ht="15" customHeight="1">
      <c r="B956" s="452"/>
      <c r="C956" s="468" t="s">
        <v>1272</v>
      </c>
      <c r="D956" s="469"/>
      <c r="E956" s="469"/>
      <c r="F956" s="469"/>
      <c r="G956" s="469"/>
      <c r="H956" s="470"/>
    </row>
    <row r="957" spans="2:8" s="451" customFormat="1" ht="15" customHeight="1">
      <c r="B957" s="452"/>
      <c r="C957" s="474" t="s">
        <v>8</v>
      </c>
      <c r="D957" s="519"/>
      <c r="E957" s="519" t="s">
        <v>9</v>
      </c>
      <c r="F957" s="543" t="s">
        <v>10</v>
      </c>
      <c r="G957" s="520" t="s">
        <v>1261</v>
      </c>
      <c r="H957" s="519" t="s">
        <v>1264</v>
      </c>
    </row>
    <row r="958" spans="2:8" s="451" customFormat="1" ht="15" customHeight="1">
      <c r="B958" s="452"/>
      <c r="C958" s="1195"/>
      <c r="D958" s="1196"/>
      <c r="E958" s="545"/>
      <c r="F958" s="567"/>
      <c r="G958" s="544"/>
      <c r="H958" s="479"/>
    </row>
    <row r="959" spans="2:8" s="451" customFormat="1" ht="15" customHeight="1">
      <c r="B959" s="452"/>
      <c r="C959" s="613"/>
      <c r="D959" s="531"/>
      <c r="E959" s="547"/>
      <c r="F959" s="512"/>
      <c r="G959" s="476"/>
      <c r="H959" s="510"/>
    </row>
    <row r="960" spans="2:8" s="451" customFormat="1" ht="15" customHeight="1">
      <c r="B960" s="452"/>
      <c r="C960" s="613"/>
      <c r="D960" s="531"/>
      <c r="E960" s="547"/>
      <c r="F960" s="512"/>
      <c r="G960" s="476"/>
      <c r="H960" s="510"/>
    </row>
    <row r="961" spans="2:8" s="451" customFormat="1" ht="15" customHeight="1">
      <c r="B961" s="452"/>
      <c r="C961" s="613"/>
      <c r="D961" s="531"/>
      <c r="E961" s="547"/>
      <c r="F961" s="512"/>
      <c r="G961" s="476"/>
      <c r="H961" s="510"/>
    </row>
    <row r="962" spans="2:8" s="451" customFormat="1" ht="15" customHeight="1">
      <c r="B962" s="452"/>
      <c r="C962" s="515" t="s">
        <v>1273</v>
      </c>
      <c r="D962" s="548"/>
      <c r="E962" s="548"/>
      <c r="F962" s="549"/>
      <c r="G962" s="550"/>
      <c r="H962" s="620">
        <f>SUM(H958:H961)</f>
        <v>0</v>
      </c>
    </row>
    <row r="963" spans="2:8" s="451" customFormat="1" ht="15" customHeight="1">
      <c r="B963" s="452"/>
      <c r="C963" s="491"/>
      <c r="D963" s="491"/>
      <c r="E963" s="496"/>
      <c r="F963" s="498"/>
      <c r="G963" s="551"/>
      <c r="H963" s="552">
        <f>H932+H941+H955+H962</f>
        <v>14.624039999999999</v>
      </c>
    </row>
    <row r="964" spans="2:8" s="451" customFormat="1" ht="15" customHeight="1">
      <c r="B964" s="452"/>
      <c r="C964" s="553"/>
      <c r="D964" s="553"/>
      <c r="E964" s="515" t="s">
        <v>1274</v>
      </c>
      <c r="F964" s="549"/>
      <c r="G964" s="548"/>
      <c r="H964" s="470">
        <f>ROUND((H962+H955+H941+H932),2)</f>
        <v>14.62</v>
      </c>
    </row>
    <row r="965" spans="2:8" s="451" customFormat="1" ht="15" customHeight="1">
      <c r="B965" s="452"/>
      <c r="C965" s="553"/>
      <c r="D965" s="553"/>
      <c r="E965" s="468" t="s">
        <v>1275</v>
      </c>
      <c r="F965" s="549"/>
      <c r="G965" s="554">
        <v>0.15</v>
      </c>
      <c r="H965" s="548">
        <f>H964*G965</f>
        <v>2.1929999999999996</v>
      </c>
    </row>
    <row r="966" spans="2:8" s="451" customFormat="1" ht="15" customHeight="1">
      <c r="B966" s="452"/>
      <c r="C966" s="553"/>
      <c r="D966" s="553"/>
      <c r="E966" s="468" t="s">
        <v>1276</v>
      </c>
      <c r="F966" s="549"/>
      <c r="G966" s="554">
        <v>0.05</v>
      </c>
      <c r="H966" s="548">
        <f>H964*G966</f>
        <v>0.73099999999999998</v>
      </c>
    </row>
    <row r="967" spans="2:8" s="451" customFormat="1" ht="15" customHeight="1">
      <c r="B967" s="452"/>
      <c r="C967" s="553"/>
      <c r="D967" s="553"/>
      <c r="E967" s="468" t="s">
        <v>1277</v>
      </c>
      <c r="F967" s="549"/>
      <c r="G967" s="548"/>
      <c r="H967" s="548">
        <f>SUM(H964:H966)</f>
        <v>17.544</v>
      </c>
    </row>
    <row r="968" spans="2:8" s="451" customFormat="1" ht="15" customHeight="1">
      <c r="B968" s="452"/>
      <c r="C968" s="553"/>
      <c r="D968" s="553"/>
      <c r="E968" s="502" t="s">
        <v>1587</v>
      </c>
      <c r="F968" s="498"/>
      <c r="G968" s="535"/>
      <c r="H968" s="555">
        <f>ROUND((H967),2)</f>
        <v>17.54</v>
      </c>
    </row>
    <row r="969" spans="2:8" s="451" customFormat="1" ht="15" customHeight="1">
      <c r="B969" s="452"/>
      <c r="C969" s="650" t="s">
        <v>1724</v>
      </c>
      <c r="D969" s="465"/>
      <c r="E969" s="556"/>
      <c r="F969" s="460"/>
      <c r="G969" s="460"/>
      <c r="H969" s="556"/>
    </row>
    <row r="970" spans="2:8" s="451" customFormat="1" ht="15" customHeight="1">
      <c r="B970" s="452"/>
      <c r="C970" s="465"/>
      <c r="D970" s="465"/>
      <c r="E970" s="465"/>
      <c r="F970" s="465"/>
      <c r="G970" s="465"/>
      <c r="H970" s="465"/>
    </row>
    <row r="971" spans="2:8" s="451" customFormat="1" ht="15" customHeight="1">
      <c r="B971" s="452"/>
      <c r="C971" s="651" t="s">
        <v>1403</v>
      </c>
      <c r="D971" s="465"/>
      <c r="E971" s="465"/>
      <c r="F971" s="465"/>
      <c r="G971" s="465"/>
      <c r="H971" s="460"/>
    </row>
    <row r="972" spans="2:8" s="451" customFormat="1" ht="15" customHeight="1">
      <c r="B972" s="452"/>
      <c r="C972" s="455"/>
      <c r="D972" s="465"/>
      <c r="E972" s="465"/>
      <c r="F972" s="557"/>
      <c r="G972" s="558"/>
      <c r="H972" s="558"/>
    </row>
    <row r="973" spans="2:8" s="451" customFormat="1" ht="15" customHeight="1">
      <c r="B973" s="452"/>
      <c r="C973" s="455"/>
      <c r="D973" s="559"/>
      <c r="E973" s="559"/>
      <c r="F973" s="1205" t="s">
        <v>1405</v>
      </c>
      <c r="G973" s="1205"/>
      <c r="H973" s="1205"/>
    </row>
    <row r="974" spans="2:8" s="451" customFormat="1" ht="15" customHeight="1">
      <c r="B974" s="452"/>
      <c r="C974" s="455"/>
      <c r="D974" s="559"/>
      <c r="E974" s="559"/>
      <c r="F974" s="1205"/>
      <c r="G974" s="1205"/>
      <c r="H974" s="1205"/>
    </row>
    <row r="975" spans="2:8" s="451" customFormat="1" ht="15" customHeight="1">
      <c r="B975" s="452"/>
      <c r="C975" s="455"/>
      <c r="D975" s="460"/>
      <c r="E975" s="460"/>
      <c r="F975" s="560"/>
      <c r="G975" s="560"/>
      <c r="H975" s="460"/>
    </row>
    <row r="976" spans="2:8" s="451" customFormat="1" ht="80.099999999999994" customHeight="1">
      <c r="B976" s="452"/>
      <c r="C976" s="455"/>
      <c r="D976" s="455"/>
      <c r="E976" s="455"/>
      <c r="F976" s="455"/>
      <c r="G976" s="455"/>
      <c r="H976" s="455"/>
    </row>
    <row r="977" spans="2:8" s="451" customFormat="1" ht="15" customHeight="1">
      <c r="B977" s="452"/>
      <c r="C977" s="561"/>
      <c r="D977" s="465"/>
      <c r="E977" s="455"/>
      <c r="F977" s="456"/>
      <c r="G977" s="562"/>
      <c r="H977" s="457"/>
    </row>
    <row r="978" spans="2:8" s="451" customFormat="1" ht="21.75" customHeight="1">
      <c r="B978" s="452"/>
      <c r="C978" s="1208" t="s">
        <v>1579</v>
      </c>
      <c r="D978" s="1208"/>
      <c r="E978" s="1208"/>
      <c r="F978" s="1208"/>
      <c r="G978" s="1208"/>
      <c r="H978" s="1208"/>
    </row>
    <row r="979" spans="2:8" s="451" customFormat="1" ht="15" customHeight="1">
      <c r="B979" s="452"/>
      <c r="C979" s="458" t="s">
        <v>1255</v>
      </c>
      <c r="D979" s="585" t="str">
        <f>+'PRESUPUESTO UNIV UARTES'!B109</f>
        <v>3.01</v>
      </c>
      <c r="E979" s="460"/>
      <c r="F979" s="460"/>
      <c r="G979" s="461" t="s">
        <v>1256</v>
      </c>
      <c r="H979" s="462" t="str">
        <f>+'PRESUPUESTO UNIV UARTES'!G109</f>
        <v>u</v>
      </c>
    </row>
    <row r="980" spans="2:8" s="451" customFormat="1" ht="15" customHeight="1">
      <c r="B980" s="452"/>
      <c r="C980" s="463" t="s">
        <v>1258</v>
      </c>
      <c r="D980" s="1204" t="str">
        <f>+'PRESUPUESTO UNIV UARTES'!C109</f>
        <v>Provisión e Instalación puerta enrollado manual-incluye logo (color gris),cerradura y elementos necesarios para su ejecución</v>
      </c>
      <c r="E980" s="1204"/>
      <c r="F980" s="1204"/>
      <c r="G980" s="1204"/>
      <c r="H980" s="611"/>
    </row>
    <row r="981" spans="2:8" s="451" customFormat="1" ht="15" customHeight="1">
      <c r="B981" s="452"/>
      <c r="C981" s="465"/>
      <c r="D981" s="465"/>
      <c r="E981" s="465"/>
      <c r="F981" s="465"/>
      <c r="G981" s="465"/>
      <c r="H981" s="465"/>
    </row>
    <row r="982" spans="2:8" s="451" customFormat="1" ht="15" customHeight="1">
      <c r="B982" s="452"/>
      <c r="C982" s="468" t="s">
        <v>1259</v>
      </c>
      <c r="D982" s="469"/>
      <c r="E982" s="469"/>
      <c r="F982" s="469"/>
      <c r="G982" s="469"/>
      <c r="H982" s="470"/>
    </row>
    <row r="983" spans="2:8" s="451" customFormat="1" ht="15" customHeight="1">
      <c r="B983" s="452"/>
      <c r="C983" s="474" t="s">
        <v>8</v>
      </c>
      <c r="D983" s="474" t="s">
        <v>10</v>
      </c>
      <c r="E983" s="474" t="s">
        <v>1261</v>
      </c>
      <c r="F983" s="474" t="s">
        <v>1262</v>
      </c>
      <c r="G983" s="474" t="s">
        <v>1263</v>
      </c>
      <c r="H983" s="474" t="s">
        <v>1264</v>
      </c>
    </row>
    <row r="984" spans="2:8" s="451" customFormat="1" ht="15" customHeight="1">
      <c r="B984" s="452"/>
      <c r="C984" s="476" t="s">
        <v>1282</v>
      </c>
      <c r="D984" s="512"/>
      <c r="E984" s="478"/>
      <c r="F984" s="479"/>
      <c r="G984" s="591"/>
      <c r="H984" s="479">
        <f>5%*H997</f>
        <v>2.2349207</v>
      </c>
    </row>
    <row r="985" spans="2:8" s="451" customFormat="1" ht="15" customHeight="1">
      <c r="B985" s="452"/>
      <c r="C985" s="476"/>
      <c r="D985" s="512"/>
      <c r="E985" s="476"/>
      <c r="F985" s="510"/>
      <c r="G985" s="566"/>
      <c r="H985" s="510"/>
    </row>
    <row r="986" spans="2:8" s="451" customFormat="1" ht="15" customHeight="1">
      <c r="B986" s="452"/>
      <c r="C986" s="476"/>
      <c r="D986" s="512"/>
      <c r="E986" s="476"/>
      <c r="F986" s="510"/>
      <c r="G986" s="566"/>
      <c r="H986" s="510"/>
    </row>
    <row r="987" spans="2:8" s="451" customFormat="1" ht="15" customHeight="1">
      <c r="B987" s="452"/>
      <c r="C987" s="476"/>
      <c r="D987" s="490"/>
      <c r="E987" s="476"/>
      <c r="F987" s="510"/>
      <c r="G987" s="512"/>
      <c r="H987" s="494"/>
    </row>
    <row r="988" spans="2:8" s="451" customFormat="1" ht="15" customHeight="1">
      <c r="B988" s="452"/>
      <c r="C988" s="515" t="s">
        <v>1279</v>
      </c>
      <c r="D988" s="514"/>
      <c r="E988" s="515"/>
      <c r="F988" s="563"/>
      <c r="G988" s="501"/>
      <c r="H988" s="564">
        <f>SUM(H984:H987)</f>
        <v>2.2349207</v>
      </c>
    </row>
    <row r="989" spans="2:8" s="451" customFormat="1" ht="15" customHeight="1">
      <c r="B989" s="452"/>
      <c r="C989" s="502" t="s">
        <v>1267</v>
      </c>
      <c r="D989" s="503"/>
      <c r="E989" s="503"/>
      <c r="F989" s="503"/>
      <c r="G989" s="503"/>
      <c r="H989" s="470"/>
    </row>
    <row r="990" spans="2:8" s="451" customFormat="1" ht="15" customHeight="1">
      <c r="B990" s="452"/>
      <c r="C990" s="474" t="s">
        <v>8</v>
      </c>
      <c r="D990" s="573" t="s">
        <v>10</v>
      </c>
      <c r="E990" s="507" t="s">
        <v>1268</v>
      </c>
      <c r="F990" s="507" t="s">
        <v>1262</v>
      </c>
      <c r="G990" s="507" t="s">
        <v>1263</v>
      </c>
      <c r="H990" s="507" t="s">
        <v>1264</v>
      </c>
    </row>
    <row r="991" spans="2:8" s="451" customFormat="1" ht="15" customHeight="1">
      <c r="B991" s="452"/>
      <c r="C991" s="600" t="s">
        <v>1280</v>
      </c>
      <c r="D991" s="567">
        <v>2</v>
      </c>
      <c r="E991" s="587">
        <f>+'MANO DE OBRA'!F17</f>
        <v>3.83</v>
      </c>
      <c r="F991" s="479">
        <f>D991*E991</f>
        <v>7.66</v>
      </c>
      <c r="G991" s="565">
        <v>3.3195999999999999</v>
      </c>
      <c r="H991" s="479">
        <f>F991*G991</f>
        <v>25.428135999999999</v>
      </c>
    </row>
    <row r="992" spans="2:8" s="451" customFormat="1" ht="15" customHeight="1">
      <c r="B992" s="452"/>
      <c r="C992" s="601" t="s">
        <v>1693</v>
      </c>
      <c r="D992" s="512">
        <v>1</v>
      </c>
      <c r="E992" s="599">
        <f>+'MANO DE OBRA'!F29</f>
        <v>3.87</v>
      </c>
      <c r="F992" s="510">
        <f>D992*E992</f>
        <v>3.87</v>
      </c>
      <c r="G992" s="566">
        <f>G991</f>
        <v>3.3195999999999999</v>
      </c>
      <c r="H992" s="510">
        <f>F992*G992</f>
        <v>12.846852</v>
      </c>
    </row>
    <row r="993" spans="2:8" s="451" customFormat="1" ht="35.25" customHeight="1">
      <c r="B993" s="452"/>
      <c r="C993" s="509" t="s">
        <v>1696</v>
      </c>
      <c r="D993" s="512">
        <v>0.5</v>
      </c>
      <c r="E993" s="476">
        <f>+'MANO DE OBRA'!F40</f>
        <v>3.87</v>
      </c>
      <c r="F993" s="510">
        <f>D993*E993</f>
        <v>1.9350000000000001</v>
      </c>
      <c r="G993" s="566">
        <f>G992</f>
        <v>3.3195999999999999</v>
      </c>
      <c r="H993" s="510">
        <f>F993*G993</f>
        <v>6.4234260000000001</v>
      </c>
    </row>
    <row r="994" spans="2:8" s="451" customFormat="1" ht="15" customHeight="1">
      <c r="B994" s="452"/>
      <c r="C994" s="509"/>
      <c r="D994" s="512"/>
      <c r="E994" s="476"/>
      <c r="F994" s="510"/>
      <c r="G994" s="566"/>
      <c r="H994" s="510"/>
    </row>
    <row r="995" spans="2:8" s="451" customFormat="1" ht="15" customHeight="1">
      <c r="B995" s="452"/>
      <c r="C995" s="509"/>
      <c r="D995" s="512"/>
      <c r="E995" s="476"/>
      <c r="F995" s="492"/>
      <c r="G995" s="512"/>
      <c r="H995" s="532"/>
    </row>
    <row r="996" spans="2:8" s="451" customFormat="1" ht="15" customHeight="1">
      <c r="B996" s="452"/>
      <c r="C996" s="509"/>
      <c r="D996" s="512"/>
      <c r="E996" s="476"/>
      <c r="F996" s="510"/>
      <c r="G996" s="512"/>
      <c r="H996" s="510"/>
    </row>
    <row r="997" spans="2:8" s="451" customFormat="1" ht="15" customHeight="1">
      <c r="B997" s="452"/>
      <c r="C997" s="514" t="s">
        <v>1295</v>
      </c>
      <c r="D997" s="514"/>
      <c r="E997" s="515"/>
      <c r="F997" s="514"/>
      <c r="G997" s="470"/>
      <c r="H997" s="501">
        <f>SUM(H991:H996)</f>
        <v>44.698414</v>
      </c>
    </row>
    <row r="998" spans="2:8" s="451" customFormat="1" ht="15" customHeight="1">
      <c r="B998" s="452"/>
      <c r="C998" s="502" t="s">
        <v>547</v>
      </c>
      <c r="D998" s="469"/>
      <c r="E998" s="503"/>
      <c r="F998" s="503"/>
      <c r="G998" s="469"/>
      <c r="H998" s="470"/>
    </row>
    <row r="999" spans="2:8" s="451" customFormat="1" ht="15" customHeight="1">
      <c r="B999" s="452"/>
      <c r="C999" s="474" t="s">
        <v>8</v>
      </c>
      <c r="D999" s="568"/>
      <c r="E999" s="568" t="s">
        <v>9</v>
      </c>
      <c r="F999" s="580" t="s">
        <v>10</v>
      </c>
      <c r="G999" s="580" t="s">
        <v>1270</v>
      </c>
      <c r="H999" s="568" t="s">
        <v>1264</v>
      </c>
    </row>
    <row r="1000" spans="2:8" s="451" customFormat="1" ht="48" customHeight="1">
      <c r="B1000" s="452"/>
      <c r="C1000" s="1198" t="s">
        <v>1719</v>
      </c>
      <c r="D1000" s="1199"/>
      <c r="E1000" s="737" t="s">
        <v>1257</v>
      </c>
      <c r="F1000" s="734">
        <v>1</v>
      </c>
      <c r="G1000" s="735">
        <v>370</v>
      </c>
      <c r="H1000" s="606">
        <f>F1000*G1000</f>
        <v>370</v>
      </c>
    </row>
    <row r="1001" spans="2:8" s="451" customFormat="1" ht="15" customHeight="1">
      <c r="B1001" s="452"/>
      <c r="C1001" s="528"/>
      <c r="D1001" s="491"/>
      <c r="E1001" s="594"/>
      <c r="F1001" s="512"/>
      <c r="G1001" s="595"/>
      <c r="H1001" s="532"/>
    </row>
    <row r="1002" spans="2:8" s="451" customFormat="1" ht="15" customHeight="1">
      <c r="B1002" s="452"/>
      <c r="C1002" s="528"/>
      <c r="D1002" s="491"/>
      <c r="E1002" s="529"/>
      <c r="F1002" s="512"/>
      <c r="G1002" s="491"/>
      <c r="H1002" s="510"/>
    </row>
    <row r="1003" spans="2:8" s="451" customFormat="1" ht="15" customHeight="1">
      <c r="B1003" s="452"/>
      <c r="C1003" s="528"/>
      <c r="D1003" s="491"/>
      <c r="E1003" s="529"/>
      <c r="F1003" s="512"/>
      <c r="G1003" s="531"/>
      <c r="H1003" s="510"/>
    </row>
    <row r="1004" spans="2:8" s="451" customFormat="1" ht="15" customHeight="1">
      <c r="B1004" s="452"/>
      <c r="C1004" s="528"/>
      <c r="D1004" s="491"/>
      <c r="E1004" s="529"/>
      <c r="F1004" s="512"/>
      <c r="G1004" s="531"/>
      <c r="H1004" s="510"/>
    </row>
    <row r="1005" spans="2:8" s="451" customFormat="1" ht="15" customHeight="1">
      <c r="B1005" s="452"/>
      <c r="C1005" s="528"/>
      <c r="D1005" s="491"/>
      <c r="E1005" s="529"/>
      <c r="F1005" s="512"/>
      <c r="G1005" s="531"/>
      <c r="H1005" s="532"/>
    </row>
    <row r="1006" spans="2:8" s="451" customFormat="1" ht="15" customHeight="1">
      <c r="B1006" s="452"/>
      <c r="C1006" s="528"/>
      <c r="D1006" s="491"/>
      <c r="E1006" s="529"/>
      <c r="F1006" s="512"/>
      <c r="G1006" s="531"/>
      <c r="H1006" s="532"/>
    </row>
    <row r="1007" spans="2:8" s="451" customFormat="1" ht="15" customHeight="1">
      <c r="B1007" s="452"/>
      <c r="C1007" s="528"/>
      <c r="D1007" s="491"/>
      <c r="E1007" s="529"/>
      <c r="F1007" s="512"/>
      <c r="G1007" s="531"/>
      <c r="H1007" s="532"/>
    </row>
    <row r="1008" spans="2:8" s="451" customFormat="1" ht="15" customHeight="1">
      <c r="B1008" s="452"/>
      <c r="C1008" s="528"/>
      <c r="D1008" s="491"/>
      <c r="E1008" s="529"/>
      <c r="F1008" s="512"/>
      <c r="G1008" s="531"/>
      <c r="H1008" s="532"/>
    </row>
    <row r="1009" spans="2:8" s="451" customFormat="1" ht="15" customHeight="1">
      <c r="B1009" s="452"/>
      <c r="C1009" s="528"/>
      <c r="D1009" s="491"/>
      <c r="E1009" s="529"/>
      <c r="F1009" s="512"/>
      <c r="G1009" s="531"/>
      <c r="H1009" s="532"/>
    </row>
    <row r="1010" spans="2:8" s="451" customFormat="1" ht="15" customHeight="1">
      <c r="B1010" s="452"/>
      <c r="C1010" s="533"/>
      <c r="D1010" s="498"/>
      <c r="E1010" s="534"/>
      <c r="F1010" s="497"/>
      <c r="G1010" s="535"/>
      <c r="H1010" s="536"/>
    </row>
    <row r="1011" spans="2:8" s="451" customFormat="1" ht="15" customHeight="1">
      <c r="B1011" s="452"/>
      <c r="C1011" s="476" t="s">
        <v>1271</v>
      </c>
      <c r="D1011" s="531"/>
      <c r="E1011" s="538"/>
      <c r="F1011" s="498"/>
      <c r="G1011" s="497"/>
      <c r="H1011" s="539">
        <f>SUM(H1000:H1010)</f>
        <v>370</v>
      </c>
    </row>
    <row r="1012" spans="2:8" s="451" customFormat="1" ht="15" customHeight="1">
      <c r="B1012" s="452"/>
      <c r="C1012" s="468" t="s">
        <v>1272</v>
      </c>
      <c r="D1012" s="469"/>
      <c r="E1012" s="469"/>
      <c r="F1012" s="469"/>
      <c r="G1012" s="469"/>
      <c r="H1012" s="470"/>
    </row>
    <row r="1013" spans="2:8" s="451" customFormat="1" ht="15" customHeight="1">
      <c r="B1013" s="452"/>
      <c r="C1013" s="474" t="s">
        <v>8</v>
      </c>
      <c r="D1013" s="568"/>
      <c r="E1013" s="568" t="s">
        <v>9</v>
      </c>
      <c r="F1013" s="580" t="s">
        <v>10</v>
      </c>
      <c r="G1013" s="579" t="s">
        <v>1261</v>
      </c>
      <c r="H1013" s="580" t="s">
        <v>1264</v>
      </c>
    </row>
    <row r="1014" spans="2:8" s="451" customFormat="1" ht="15" customHeight="1">
      <c r="B1014" s="452"/>
      <c r="C1014" s="596"/>
      <c r="D1014" s="526"/>
      <c r="E1014" s="586"/>
      <c r="F1014" s="567"/>
      <c r="G1014" s="587"/>
      <c r="H1014" s="612"/>
    </row>
    <row r="1015" spans="2:8" s="451" customFormat="1" ht="15" customHeight="1">
      <c r="B1015" s="452"/>
      <c r="C1015" s="613"/>
      <c r="D1015" s="519"/>
      <c r="E1015" s="519"/>
      <c r="F1015" s="614"/>
      <c r="G1015" s="615"/>
      <c r="H1015" s="612"/>
    </row>
    <row r="1016" spans="2:8" s="451" customFormat="1" ht="15" customHeight="1">
      <c r="B1016" s="452"/>
      <c r="C1016" s="613"/>
      <c r="D1016" s="519"/>
      <c r="E1016" s="519"/>
      <c r="F1016" s="614"/>
      <c r="G1016" s="615"/>
      <c r="H1016" s="612"/>
    </row>
    <row r="1017" spans="2:8" s="451" customFormat="1" ht="15" customHeight="1">
      <c r="B1017" s="452"/>
      <c r="C1017" s="528"/>
      <c r="D1017" s="531"/>
      <c r="E1017" s="547"/>
      <c r="F1017" s="616"/>
      <c r="G1017" s="584"/>
      <c r="H1017" s="612"/>
    </row>
    <row r="1018" spans="2:8" s="451" customFormat="1" ht="15" customHeight="1">
      <c r="B1018" s="452"/>
      <c r="C1018" s="515" t="s">
        <v>1273</v>
      </c>
      <c r="D1018" s="548"/>
      <c r="E1018" s="548"/>
      <c r="F1018" s="549"/>
      <c r="G1018" s="582"/>
      <c r="H1018" s="609">
        <f>SUM(H1014:H1017)</f>
        <v>0</v>
      </c>
    </row>
    <row r="1019" spans="2:8" s="451" customFormat="1" ht="15" customHeight="1">
      <c r="B1019" s="452"/>
      <c r="C1019" s="491"/>
      <c r="D1019" s="491"/>
      <c r="E1019" s="496"/>
      <c r="F1019" s="498"/>
      <c r="G1019" s="551"/>
      <c r="H1019" s="552">
        <f>H988+H997+H1011+H1018</f>
        <v>416.93333469999999</v>
      </c>
    </row>
    <row r="1020" spans="2:8" s="451" customFormat="1" ht="15" customHeight="1">
      <c r="B1020" s="452"/>
      <c r="C1020" s="553"/>
      <c r="D1020" s="553"/>
      <c r="E1020" s="515" t="s">
        <v>1274</v>
      </c>
      <c r="F1020" s="549"/>
      <c r="G1020" s="548"/>
      <c r="H1020" s="470">
        <f>ROUND((H1018+H1011+H997+H988),2)</f>
        <v>416.93</v>
      </c>
    </row>
    <row r="1021" spans="2:8" s="451" customFormat="1" ht="15" customHeight="1">
      <c r="B1021" s="452"/>
      <c r="C1021" s="553"/>
      <c r="D1021" s="553"/>
      <c r="E1021" s="468" t="s">
        <v>1275</v>
      </c>
      <c r="F1021" s="549"/>
      <c r="G1021" s="554">
        <v>0.15</v>
      </c>
      <c r="H1021" s="548">
        <f>H1020*G1021</f>
        <v>62.539499999999997</v>
      </c>
    </row>
    <row r="1022" spans="2:8" s="451" customFormat="1" ht="15" customHeight="1">
      <c r="B1022" s="452"/>
      <c r="C1022" s="553"/>
      <c r="D1022" s="553"/>
      <c r="E1022" s="468" t="s">
        <v>1276</v>
      </c>
      <c r="F1022" s="549"/>
      <c r="G1022" s="554">
        <v>0.05</v>
      </c>
      <c r="H1022" s="548">
        <f>H1020*G1022</f>
        <v>20.846500000000002</v>
      </c>
    </row>
    <row r="1023" spans="2:8" s="451" customFormat="1" ht="15" customHeight="1">
      <c r="B1023" s="452"/>
      <c r="C1023" s="553"/>
      <c r="D1023" s="553"/>
      <c r="E1023" s="468" t="s">
        <v>1277</v>
      </c>
      <c r="F1023" s="549"/>
      <c r="G1023" s="548"/>
      <c r="H1023" s="548">
        <f>SUM(H1020:H1022)</f>
        <v>500.31599999999997</v>
      </c>
    </row>
    <row r="1024" spans="2:8" s="451" customFormat="1" ht="15" customHeight="1">
      <c r="B1024" s="452"/>
      <c r="C1024" s="553"/>
      <c r="D1024" s="553"/>
      <c r="E1024" s="502" t="s">
        <v>1587</v>
      </c>
      <c r="F1024" s="498"/>
      <c r="G1024" s="535"/>
      <c r="H1024" s="555">
        <f>ROUND((H1023),2)</f>
        <v>500.32</v>
      </c>
    </row>
    <row r="1025" spans="2:8" s="451" customFormat="1" ht="15" customHeight="1">
      <c r="B1025" s="452"/>
      <c r="C1025" s="650" t="s">
        <v>1731</v>
      </c>
      <c r="D1025" s="465"/>
      <c r="E1025" s="556"/>
      <c r="F1025" s="460"/>
      <c r="G1025" s="460"/>
      <c r="H1025" s="556"/>
    </row>
    <row r="1026" spans="2:8" s="451" customFormat="1" ht="15" customHeight="1">
      <c r="B1026" s="452"/>
      <c r="C1026" s="465"/>
      <c r="D1026" s="465"/>
      <c r="E1026" s="465"/>
      <c r="F1026" s="465"/>
      <c r="G1026" s="465"/>
      <c r="H1026" s="465"/>
    </row>
    <row r="1027" spans="2:8" s="451" customFormat="1" ht="15" customHeight="1">
      <c r="B1027" s="452"/>
      <c r="C1027" s="651" t="s">
        <v>1403</v>
      </c>
      <c r="D1027" s="465"/>
      <c r="E1027" s="465"/>
      <c r="F1027" s="465"/>
      <c r="G1027" s="465"/>
      <c r="H1027" s="460"/>
    </row>
    <row r="1028" spans="2:8" s="451" customFormat="1" ht="15" customHeight="1">
      <c r="B1028" s="452"/>
      <c r="C1028" s="455"/>
      <c r="D1028" s="465"/>
      <c r="E1028" s="465"/>
      <c r="F1028" s="557"/>
      <c r="G1028" s="558"/>
      <c r="H1028" s="558"/>
    </row>
    <row r="1029" spans="2:8" s="451" customFormat="1" ht="15" customHeight="1">
      <c r="B1029" s="452"/>
      <c r="C1029" s="455"/>
      <c r="D1029" s="559"/>
      <c r="E1029" s="559"/>
      <c r="F1029" s="1205" t="s">
        <v>1405</v>
      </c>
      <c r="G1029" s="1205"/>
      <c r="H1029" s="1205"/>
    </row>
    <row r="1030" spans="2:8" s="720" customFormat="1" ht="15" customHeight="1">
      <c r="B1030" s="719"/>
      <c r="C1030" s="455"/>
      <c r="D1030" s="559"/>
      <c r="E1030" s="559"/>
      <c r="F1030" s="1205"/>
      <c r="G1030" s="1205"/>
      <c r="H1030" s="1205"/>
    </row>
    <row r="1031" spans="2:8" s="720" customFormat="1" ht="15" customHeight="1">
      <c r="B1031" s="719"/>
      <c r="C1031" s="455"/>
      <c r="D1031" s="460"/>
      <c r="E1031" s="460"/>
      <c r="F1031" s="560"/>
      <c r="G1031" s="560"/>
      <c r="H1031" s="460"/>
    </row>
    <row r="1032" spans="2:8" s="720" customFormat="1" ht="80.099999999999994" customHeight="1">
      <c r="B1032" s="719"/>
      <c r="C1032" s="455"/>
      <c r="D1032" s="455"/>
      <c r="E1032" s="455"/>
      <c r="F1032" s="455"/>
      <c r="G1032" s="455"/>
      <c r="H1032" s="455"/>
    </row>
    <row r="1033" spans="2:8" s="722" customFormat="1" ht="15" customHeight="1">
      <c r="B1033" s="721"/>
      <c r="C1033" s="561"/>
      <c r="D1033" s="465"/>
      <c r="E1033" s="455"/>
      <c r="F1033" s="456"/>
      <c r="G1033" s="562"/>
      <c r="H1033" s="457"/>
    </row>
    <row r="1034" spans="2:8" s="722" customFormat="1" ht="21.75" customHeight="1">
      <c r="B1034" s="721"/>
      <c r="C1034" s="1208" t="s">
        <v>1579</v>
      </c>
      <c r="D1034" s="1208"/>
      <c r="E1034" s="1208"/>
      <c r="F1034" s="1208"/>
      <c r="G1034" s="1208"/>
      <c r="H1034" s="1208"/>
    </row>
    <row r="1035" spans="2:8" s="722" customFormat="1" ht="15" customHeight="1">
      <c r="B1035" s="721"/>
      <c r="C1035" s="458" t="s">
        <v>1255</v>
      </c>
      <c r="D1035" s="585" t="str">
        <f>+'PRESUPUESTO UNIV UARTES'!B112</f>
        <v>3.02</v>
      </c>
      <c r="E1035" s="460"/>
      <c r="F1035" s="460"/>
      <c r="G1035" s="461" t="s">
        <v>1256</v>
      </c>
      <c r="H1035" s="462" t="str">
        <f>+'PRESUPUESTO UNIV UARTES'!G112</f>
        <v>m</v>
      </c>
    </row>
    <row r="1036" spans="2:8" s="722" customFormat="1" ht="28.5" customHeight="1">
      <c r="B1036" s="721"/>
      <c r="C1036" s="463" t="s">
        <v>1258</v>
      </c>
      <c r="D1036" s="1204" t="str">
        <f>+'PRESUPUESTO UNIV UARTES'!C112</f>
        <v xml:space="preserve">División de malla galvanizada, incluye materiales de sujeción y pintura anticorrosiva- altura 1.60 </v>
      </c>
      <c r="E1036" s="1204"/>
      <c r="F1036" s="1204"/>
      <c r="G1036" s="1204"/>
      <c r="H1036" s="611"/>
    </row>
    <row r="1037" spans="2:8" s="722" customFormat="1" ht="15" customHeight="1">
      <c r="B1037" s="721"/>
      <c r="C1037" s="465"/>
      <c r="D1037" s="465"/>
      <c r="E1037" s="465"/>
      <c r="F1037" s="465"/>
      <c r="G1037" s="465"/>
      <c r="H1037" s="465"/>
    </row>
    <row r="1038" spans="2:8" s="722" customFormat="1" ht="15" customHeight="1">
      <c r="B1038" s="721"/>
      <c r="C1038" s="468" t="s">
        <v>1259</v>
      </c>
      <c r="D1038" s="469"/>
      <c r="E1038" s="469"/>
      <c r="F1038" s="469"/>
      <c r="G1038" s="469"/>
      <c r="H1038" s="470"/>
    </row>
    <row r="1039" spans="2:8" s="722" customFormat="1" ht="15" customHeight="1">
      <c r="B1039" s="721"/>
      <c r="C1039" s="474" t="s">
        <v>8</v>
      </c>
      <c r="D1039" s="474" t="s">
        <v>10</v>
      </c>
      <c r="E1039" s="474" t="s">
        <v>1261</v>
      </c>
      <c r="F1039" s="761" t="s">
        <v>1262</v>
      </c>
      <c r="G1039" s="761" t="s">
        <v>1263</v>
      </c>
      <c r="H1039" s="760" t="s">
        <v>1264</v>
      </c>
    </row>
    <row r="1040" spans="2:8" s="722" customFormat="1" ht="15" customHeight="1">
      <c r="B1040" s="721"/>
      <c r="C1040" s="476" t="s">
        <v>1282</v>
      </c>
      <c r="D1040" s="512"/>
      <c r="E1040" s="478"/>
      <c r="F1040" s="479"/>
      <c r="G1040" s="525"/>
      <c r="H1040" s="479">
        <f>5%*H1056</f>
        <v>0.28867149999999997</v>
      </c>
    </row>
    <row r="1041" spans="2:8" s="722" customFormat="1" ht="15" customHeight="1">
      <c r="B1041" s="721"/>
      <c r="C1041" s="476" t="s">
        <v>1653</v>
      </c>
      <c r="D1041" s="512">
        <v>1.1299999999999999</v>
      </c>
      <c r="E1041" s="476">
        <v>1.98</v>
      </c>
      <c r="F1041" s="510">
        <f>D1041*E1041</f>
        <v>2.2373999999999996</v>
      </c>
      <c r="G1041" s="566">
        <v>0.5</v>
      </c>
      <c r="H1041" s="510">
        <f>F1041*G1041</f>
        <v>1.1186999999999998</v>
      </c>
    </row>
    <row r="1042" spans="2:8" s="722" customFormat="1" ht="15" customHeight="1">
      <c r="B1042" s="721"/>
      <c r="C1042" s="476"/>
      <c r="D1042" s="512"/>
      <c r="E1042" s="476"/>
      <c r="F1042" s="510"/>
      <c r="G1042" s="511"/>
      <c r="H1042" s="510"/>
    </row>
    <row r="1043" spans="2:8" s="722" customFormat="1" ht="15" customHeight="1">
      <c r="B1043" s="721"/>
      <c r="C1043" s="476"/>
      <c r="D1043" s="512"/>
      <c r="E1043" s="476"/>
      <c r="F1043" s="510"/>
      <c r="G1043" s="511"/>
      <c r="H1043" s="510"/>
    </row>
    <row r="1044" spans="2:8" s="722" customFormat="1" ht="15" customHeight="1">
      <c r="B1044" s="721"/>
      <c r="C1044" s="476"/>
      <c r="D1044" s="512"/>
      <c r="E1044" s="476"/>
      <c r="F1044" s="510"/>
      <c r="G1044" s="511"/>
      <c r="H1044" s="510"/>
    </row>
    <row r="1045" spans="2:8" s="722" customFormat="1" ht="15" customHeight="1">
      <c r="B1045" s="721"/>
      <c r="C1045" s="476"/>
      <c r="D1045" s="490"/>
      <c r="E1045" s="476"/>
      <c r="F1045" s="510"/>
      <c r="G1045" s="511"/>
      <c r="H1045" s="494"/>
    </row>
    <row r="1046" spans="2:8" s="722" customFormat="1" ht="15" customHeight="1">
      <c r="B1046" s="721"/>
      <c r="C1046" s="515" t="s">
        <v>1279</v>
      </c>
      <c r="D1046" s="514"/>
      <c r="E1046" s="515"/>
      <c r="F1046" s="563"/>
      <c r="G1046" s="590"/>
      <c r="H1046" s="564">
        <f>SUM(H1040:H1045)</f>
        <v>1.4073714999999998</v>
      </c>
    </row>
    <row r="1047" spans="2:8" s="722" customFormat="1" ht="15" customHeight="1">
      <c r="B1047" s="721"/>
      <c r="C1047" s="502" t="s">
        <v>1267</v>
      </c>
      <c r="D1047" s="503"/>
      <c r="E1047" s="503"/>
      <c r="F1047" s="503"/>
      <c r="G1047" s="504"/>
      <c r="H1047" s="470"/>
    </row>
    <row r="1048" spans="2:8" s="722" customFormat="1" ht="15" customHeight="1">
      <c r="B1048" s="721"/>
      <c r="C1048" s="761" t="s">
        <v>8</v>
      </c>
      <c r="D1048" s="573" t="s">
        <v>10</v>
      </c>
      <c r="E1048" s="761" t="s">
        <v>1268</v>
      </c>
      <c r="F1048" s="761" t="s">
        <v>1262</v>
      </c>
      <c r="G1048" s="583" t="s">
        <v>1263</v>
      </c>
      <c r="H1048" s="761" t="s">
        <v>1264</v>
      </c>
    </row>
    <row r="1049" spans="2:8" s="722" customFormat="1" ht="15" customHeight="1">
      <c r="B1049" s="721"/>
      <c r="C1049" s="600" t="s">
        <v>1280</v>
      </c>
      <c r="D1049" s="567">
        <v>1</v>
      </c>
      <c r="E1049" s="587">
        <f>+'MANO DE OBRA'!F17</f>
        <v>3.83</v>
      </c>
      <c r="F1049" s="479">
        <f>D1049*E1049</f>
        <v>3.83</v>
      </c>
      <c r="G1049" s="565">
        <v>0.499</v>
      </c>
      <c r="H1049" s="479">
        <f>F1049*G1049</f>
        <v>1.91117</v>
      </c>
    </row>
    <row r="1050" spans="2:8" s="722" customFormat="1" ht="15" customHeight="1">
      <c r="B1050" s="721"/>
      <c r="C1050" s="601" t="s">
        <v>1608</v>
      </c>
      <c r="D1050" s="512">
        <v>1</v>
      </c>
      <c r="E1050" s="599">
        <f>+'MANO DE OBRA'!F30</f>
        <v>3.87</v>
      </c>
      <c r="F1050" s="510">
        <f>D1050*E1050</f>
        <v>3.87</v>
      </c>
      <c r="G1050" s="511">
        <f>+G1049</f>
        <v>0.499</v>
      </c>
      <c r="H1050" s="510">
        <f>F1050*G1050</f>
        <v>1.93113</v>
      </c>
    </row>
    <row r="1051" spans="2:8" s="722" customFormat="1" ht="15" customHeight="1">
      <c r="B1051" s="721"/>
      <c r="C1051" s="601" t="s">
        <v>1577</v>
      </c>
      <c r="D1051" s="512">
        <v>1</v>
      </c>
      <c r="E1051" s="599">
        <f>+'MANO DE OBRA'!F28</f>
        <v>3.87</v>
      </c>
      <c r="F1051" s="510">
        <f>D1051*E1051</f>
        <v>3.87</v>
      </c>
      <c r="G1051" s="566">
        <f>G1049</f>
        <v>0.499</v>
      </c>
      <c r="H1051" s="510">
        <f>F1051*G1051</f>
        <v>1.93113</v>
      </c>
    </row>
    <row r="1052" spans="2:8" s="722" customFormat="1" ht="15" customHeight="1">
      <c r="B1052" s="721"/>
      <c r="C1052" s="509"/>
      <c r="D1052" s="576"/>
      <c r="E1052" s="584"/>
      <c r="F1052" s="510"/>
      <c r="G1052" s="566"/>
      <c r="H1052" s="510"/>
    </row>
    <row r="1053" spans="2:8" s="722" customFormat="1" ht="15" customHeight="1">
      <c r="B1053" s="721"/>
      <c r="C1053" s="509"/>
      <c r="D1053" s="576"/>
      <c r="E1053" s="584"/>
      <c r="F1053" s="510"/>
      <c r="G1053" s="566"/>
      <c r="H1053" s="510"/>
    </row>
    <row r="1054" spans="2:8" s="722" customFormat="1" ht="15" customHeight="1">
      <c r="B1054" s="721"/>
      <c r="C1054" s="509"/>
      <c r="D1054" s="512"/>
      <c r="E1054" s="476"/>
      <c r="F1054" s="510"/>
      <c r="G1054" s="491"/>
      <c r="H1054" s="510"/>
    </row>
    <row r="1055" spans="2:8" s="722" customFormat="1" ht="15" customHeight="1">
      <c r="B1055" s="721"/>
      <c r="C1055" s="509"/>
      <c r="D1055" s="512"/>
      <c r="E1055" s="476"/>
      <c r="F1055" s="510"/>
      <c r="G1055" s="512"/>
      <c r="H1055" s="510"/>
    </row>
    <row r="1056" spans="2:8" s="722" customFormat="1" ht="15" customHeight="1">
      <c r="B1056" s="721"/>
      <c r="C1056" s="514" t="s">
        <v>1269</v>
      </c>
      <c r="D1056" s="514"/>
      <c r="E1056" s="515"/>
      <c r="F1056" s="514"/>
      <c r="G1056" s="470"/>
      <c r="H1056" s="501">
        <f>SUM(H1049:H1055)</f>
        <v>5.7734299999999994</v>
      </c>
    </row>
    <row r="1057" spans="2:8" s="722" customFormat="1" ht="15" customHeight="1">
      <c r="B1057" s="721"/>
      <c r="C1057" s="502" t="s">
        <v>547</v>
      </c>
      <c r="D1057" s="469"/>
      <c r="E1057" s="503"/>
      <c r="F1057" s="503"/>
      <c r="G1057" s="469"/>
      <c r="H1057" s="470"/>
    </row>
    <row r="1058" spans="2:8" s="722" customFormat="1" ht="15" customHeight="1">
      <c r="B1058" s="721"/>
      <c r="C1058" s="579" t="s">
        <v>8</v>
      </c>
      <c r="D1058" s="519"/>
      <c r="E1058" s="519" t="s">
        <v>9</v>
      </c>
      <c r="F1058" s="520" t="s">
        <v>10</v>
      </c>
      <c r="G1058" s="520" t="s">
        <v>1270</v>
      </c>
      <c r="H1058" s="519" t="s">
        <v>1264</v>
      </c>
    </row>
    <row r="1059" spans="2:8" s="722" customFormat="1" ht="15" customHeight="1">
      <c r="B1059" s="721"/>
      <c r="C1059" s="759" t="s">
        <v>1654</v>
      </c>
      <c r="D1059" s="736"/>
      <c r="E1059" s="737" t="s">
        <v>16</v>
      </c>
      <c r="F1059" s="734">
        <v>1.6</v>
      </c>
      <c r="G1059" s="735">
        <v>2.57</v>
      </c>
      <c r="H1059" s="619">
        <f>F1059*G1059</f>
        <v>4.1120000000000001</v>
      </c>
    </row>
    <row r="1060" spans="2:8" s="722" customFormat="1" ht="15" customHeight="1">
      <c r="B1060" s="721"/>
      <c r="C1060" s="528" t="s">
        <v>1657</v>
      </c>
      <c r="D1060" s="491"/>
      <c r="E1060" s="529" t="s">
        <v>26</v>
      </c>
      <c r="F1060" s="512">
        <v>0.72</v>
      </c>
      <c r="G1060" s="595">
        <v>11.83</v>
      </c>
      <c r="H1060" s="510">
        <f t="shared" ref="H1060:H1063" si="8">F1060*G1060</f>
        <v>8.5175999999999998</v>
      </c>
    </row>
    <row r="1061" spans="2:8" s="722" customFormat="1" ht="15" customHeight="1">
      <c r="B1061" s="721"/>
      <c r="C1061" s="528" t="s">
        <v>1655</v>
      </c>
      <c r="D1061" s="491"/>
      <c r="E1061" s="594" t="s">
        <v>1656</v>
      </c>
      <c r="F1061" s="512">
        <v>0.03</v>
      </c>
      <c r="G1061" s="595">
        <v>2.44</v>
      </c>
      <c r="H1061" s="510">
        <f t="shared" si="8"/>
        <v>7.3200000000000001E-2</v>
      </c>
    </row>
    <row r="1062" spans="2:8" s="722" customFormat="1" ht="15" customHeight="1">
      <c r="B1062" s="721"/>
      <c r="C1062" s="528" t="s">
        <v>1650</v>
      </c>
      <c r="D1062" s="491"/>
      <c r="E1062" s="529" t="s">
        <v>1290</v>
      </c>
      <c r="F1062" s="512">
        <v>0.3</v>
      </c>
      <c r="G1062" s="531">
        <v>4.4000000000000004</v>
      </c>
      <c r="H1062" s="510">
        <f t="shared" si="8"/>
        <v>1.32</v>
      </c>
    </row>
    <row r="1063" spans="2:8" s="722" customFormat="1" ht="15" customHeight="1">
      <c r="B1063" s="721"/>
      <c r="C1063" s="528" t="s">
        <v>1142</v>
      </c>
      <c r="D1063" s="491"/>
      <c r="E1063" s="529" t="s">
        <v>1651</v>
      </c>
      <c r="F1063" s="512">
        <v>0.14000000000000001</v>
      </c>
      <c r="G1063" s="531">
        <v>17.149999999999999</v>
      </c>
      <c r="H1063" s="510">
        <f t="shared" si="8"/>
        <v>2.4010000000000002</v>
      </c>
    </row>
    <row r="1064" spans="2:8" s="722" customFormat="1" ht="15" customHeight="1">
      <c r="B1064" s="721"/>
      <c r="C1064" s="528"/>
      <c r="D1064" s="491"/>
      <c r="E1064" s="529"/>
      <c r="F1064" s="512"/>
      <c r="G1064" s="531"/>
      <c r="H1064" s="510"/>
    </row>
    <row r="1065" spans="2:8" s="722" customFormat="1" ht="15" customHeight="1">
      <c r="B1065" s="721"/>
      <c r="C1065" s="528"/>
      <c r="D1065" s="491"/>
      <c r="E1065" s="529"/>
      <c r="F1065" s="512"/>
      <c r="G1065" s="531"/>
      <c r="H1065" s="532"/>
    </row>
    <row r="1066" spans="2:8" s="722" customFormat="1" ht="15" customHeight="1">
      <c r="B1066" s="721"/>
      <c r="C1066" s="528"/>
      <c r="D1066" s="491"/>
      <c r="E1066" s="529"/>
      <c r="F1066" s="512"/>
      <c r="G1066" s="531"/>
      <c r="H1066" s="532"/>
    </row>
    <row r="1067" spans="2:8" s="722" customFormat="1" ht="15" customHeight="1">
      <c r="B1067" s="721"/>
      <c r="C1067" s="533"/>
      <c r="D1067" s="498"/>
      <c r="E1067" s="534"/>
      <c r="F1067" s="497"/>
      <c r="G1067" s="535"/>
      <c r="H1067" s="536"/>
    </row>
    <row r="1068" spans="2:8" s="722" customFormat="1" ht="15" customHeight="1">
      <c r="B1068" s="721"/>
      <c r="C1068" s="476" t="s">
        <v>1271</v>
      </c>
      <c r="D1068" s="531"/>
      <c r="E1068" s="538"/>
      <c r="F1068" s="498"/>
      <c r="G1068" s="497"/>
      <c r="H1068" s="539">
        <f>SUM(H1059:H1067)</f>
        <v>16.4238</v>
      </c>
    </row>
    <row r="1069" spans="2:8" s="722" customFormat="1" ht="15" customHeight="1">
      <c r="B1069" s="721"/>
      <c r="C1069" s="468" t="s">
        <v>1272</v>
      </c>
      <c r="D1069" s="469"/>
      <c r="E1069" s="469"/>
      <c r="F1069" s="469"/>
      <c r="G1069" s="469"/>
      <c r="H1069" s="470"/>
    </row>
    <row r="1070" spans="2:8" s="722" customFormat="1" ht="15" customHeight="1">
      <c r="B1070" s="721"/>
      <c r="C1070" s="579" t="s">
        <v>8</v>
      </c>
      <c r="D1070" s="519"/>
      <c r="E1070" s="519" t="s">
        <v>9</v>
      </c>
      <c r="F1070" s="543" t="s">
        <v>10</v>
      </c>
      <c r="G1070" s="520" t="s">
        <v>1261</v>
      </c>
      <c r="H1070" s="519" t="s">
        <v>1264</v>
      </c>
    </row>
    <row r="1071" spans="2:8" s="722" customFormat="1" ht="15" customHeight="1">
      <c r="B1071" s="721"/>
      <c r="C1071" s="1195"/>
      <c r="D1071" s="1196"/>
      <c r="E1071" s="545"/>
      <c r="F1071" s="567"/>
      <c r="G1071" s="544"/>
      <c r="H1071" s="479"/>
    </row>
    <row r="1072" spans="2:8" s="722" customFormat="1" ht="15" customHeight="1">
      <c r="B1072" s="721"/>
      <c r="C1072" s="613"/>
      <c r="D1072" s="531"/>
      <c r="E1072" s="547"/>
      <c r="F1072" s="512"/>
      <c r="G1072" s="476"/>
      <c r="H1072" s="510"/>
    </row>
    <row r="1073" spans="2:8" s="722" customFormat="1" ht="15" customHeight="1">
      <c r="B1073" s="721"/>
      <c r="C1073" s="613"/>
      <c r="D1073" s="531"/>
      <c r="E1073" s="547"/>
      <c r="F1073" s="512"/>
      <c r="G1073" s="476"/>
      <c r="H1073" s="510"/>
    </row>
    <row r="1074" spans="2:8" s="722" customFormat="1" ht="15" customHeight="1">
      <c r="B1074" s="721"/>
      <c r="C1074" s="613"/>
      <c r="D1074" s="531"/>
      <c r="E1074" s="547"/>
      <c r="F1074" s="512"/>
      <c r="G1074" s="476"/>
      <c r="H1074" s="510"/>
    </row>
    <row r="1075" spans="2:8" s="722" customFormat="1" ht="15" customHeight="1">
      <c r="B1075" s="721"/>
      <c r="C1075" s="515" t="s">
        <v>1273</v>
      </c>
      <c r="D1075" s="548"/>
      <c r="E1075" s="548"/>
      <c r="F1075" s="549"/>
      <c r="G1075" s="550"/>
      <c r="H1075" s="620">
        <f>SUM(H1071:H1074)</f>
        <v>0</v>
      </c>
    </row>
    <row r="1076" spans="2:8" s="722" customFormat="1" ht="15" customHeight="1">
      <c r="B1076" s="721"/>
      <c r="C1076" s="491"/>
      <c r="D1076" s="491"/>
      <c r="E1076" s="496"/>
      <c r="F1076" s="498"/>
      <c r="G1076" s="551"/>
      <c r="H1076" s="552">
        <f>H1046+H1056+H1068+H1075</f>
        <v>23.604601500000001</v>
      </c>
    </row>
    <row r="1077" spans="2:8" s="722" customFormat="1" ht="15" customHeight="1">
      <c r="B1077" s="721"/>
      <c r="C1077" s="553"/>
      <c r="D1077" s="553"/>
      <c r="E1077" s="515" t="s">
        <v>1274</v>
      </c>
      <c r="F1077" s="549"/>
      <c r="G1077" s="548"/>
      <c r="H1077" s="470">
        <f>ROUND((H1075+H1068+H1056+H1046),2)</f>
        <v>23.6</v>
      </c>
    </row>
    <row r="1078" spans="2:8" s="722" customFormat="1" ht="15" customHeight="1">
      <c r="B1078" s="721"/>
      <c r="C1078" s="553"/>
      <c r="D1078" s="553"/>
      <c r="E1078" s="468" t="s">
        <v>1275</v>
      </c>
      <c r="F1078" s="549"/>
      <c r="G1078" s="554">
        <v>0.15</v>
      </c>
      <c r="H1078" s="548">
        <f>H1077*G1078</f>
        <v>3.54</v>
      </c>
    </row>
    <row r="1079" spans="2:8" s="722" customFormat="1" ht="15" customHeight="1">
      <c r="B1079" s="721"/>
      <c r="C1079" s="553"/>
      <c r="D1079" s="553"/>
      <c r="E1079" s="468" t="s">
        <v>1276</v>
      </c>
      <c r="F1079" s="549"/>
      <c r="G1079" s="554">
        <v>0.05</v>
      </c>
      <c r="H1079" s="548">
        <f>H1077*G1079</f>
        <v>1.1800000000000002</v>
      </c>
    </row>
    <row r="1080" spans="2:8" s="722" customFormat="1" ht="15" customHeight="1">
      <c r="B1080" s="721"/>
      <c r="C1080" s="553"/>
      <c r="D1080" s="553"/>
      <c r="E1080" s="468" t="s">
        <v>1277</v>
      </c>
      <c r="F1080" s="549"/>
      <c r="G1080" s="548"/>
      <c r="H1080" s="548">
        <f>SUM(H1077:H1079)</f>
        <v>28.32</v>
      </c>
    </row>
    <row r="1081" spans="2:8" s="722" customFormat="1" ht="15" customHeight="1">
      <c r="B1081" s="721"/>
      <c r="C1081" s="553"/>
      <c r="D1081" s="553"/>
      <c r="E1081" s="502" t="s">
        <v>1587</v>
      </c>
      <c r="F1081" s="498"/>
      <c r="G1081" s="535"/>
      <c r="H1081" s="555">
        <f>ROUND((H1080),2)</f>
        <v>28.32</v>
      </c>
    </row>
    <row r="1082" spans="2:8" s="722" customFormat="1" ht="15" customHeight="1">
      <c r="B1082" s="721"/>
      <c r="C1082" s="650" t="s">
        <v>1746</v>
      </c>
      <c r="D1082" s="465"/>
      <c r="E1082" s="556"/>
      <c r="F1082" s="460"/>
      <c r="G1082" s="460"/>
      <c r="H1082" s="556"/>
    </row>
    <row r="1083" spans="2:8" s="722" customFormat="1" ht="15" customHeight="1">
      <c r="B1083" s="721"/>
      <c r="C1083" s="465"/>
      <c r="D1083" s="465"/>
      <c r="E1083" s="465"/>
      <c r="F1083" s="465"/>
      <c r="G1083" s="465"/>
      <c r="H1083" s="465"/>
    </row>
    <row r="1084" spans="2:8" s="722" customFormat="1" ht="15" customHeight="1">
      <c r="B1084" s="721"/>
      <c r="C1084" s="651" t="s">
        <v>1403</v>
      </c>
      <c r="D1084" s="465"/>
      <c r="E1084" s="465"/>
      <c r="F1084" s="465"/>
      <c r="G1084" s="465"/>
      <c r="H1084" s="460"/>
    </row>
    <row r="1085" spans="2:8" s="722" customFormat="1" ht="15" customHeight="1">
      <c r="B1085" s="721"/>
      <c r="C1085" s="455"/>
      <c r="D1085" s="465"/>
      <c r="E1085" s="465"/>
      <c r="F1085" s="557"/>
      <c r="G1085" s="558"/>
      <c r="H1085" s="558"/>
    </row>
    <row r="1086" spans="2:8" s="722" customFormat="1" ht="15" customHeight="1">
      <c r="B1086" s="721"/>
      <c r="C1086" s="455"/>
      <c r="D1086" s="559"/>
      <c r="E1086" s="559"/>
      <c r="F1086" s="1205" t="s">
        <v>1405</v>
      </c>
      <c r="G1086" s="1205"/>
      <c r="H1086" s="1205"/>
    </row>
    <row r="1087" spans="2:8" s="722" customFormat="1" ht="15" customHeight="1">
      <c r="B1087" s="721"/>
      <c r="C1087" s="455"/>
      <c r="D1087" s="559"/>
      <c r="E1087" s="559"/>
      <c r="F1087" s="1205"/>
      <c r="G1087" s="1205"/>
      <c r="H1087" s="1205"/>
    </row>
    <row r="1088" spans="2:8" s="722" customFormat="1" ht="15" customHeight="1">
      <c r="B1088" s="721"/>
      <c r="C1088" s="455"/>
      <c r="D1088" s="460"/>
      <c r="E1088" s="460"/>
      <c r="F1088" s="560"/>
      <c r="G1088" s="560"/>
      <c r="H1088" s="460"/>
    </row>
    <row r="1089" spans="2:8" s="722" customFormat="1" ht="80.099999999999994" customHeight="1">
      <c r="B1089" s="721"/>
      <c r="C1089" s="455"/>
      <c r="D1089" s="455"/>
      <c r="E1089" s="455"/>
      <c r="F1089" s="455"/>
      <c r="G1089" s="455"/>
      <c r="H1089" s="455"/>
    </row>
    <row r="1090" spans="2:8" s="722" customFormat="1" ht="15" customHeight="1">
      <c r="B1090" s="721"/>
      <c r="C1090" s="561"/>
      <c r="D1090" s="465"/>
      <c r="E1090" s="455"/>
      <c r="F1090" s="456"/>
      <c r="G1090" s="562"/>
      <c r="H1090" s="457"/>
    </row>
    <row r="1091" spans="2:8" s="722" customFormat="1" ht="21.75" customHeight="1">
      <c r="B1091" s="721"/>
      <c r="C1091" s="1208" t="s">
        <v>1579</v>
      </c>
      <c r="D1091" s="1208"/>
      <c r="E1091" s="1208"/>
      <c r="F1091" s="1208"/>
      <c r="G1091" s="1208"/>
      <c r="H1091" s="1208"/>
    </row>
    <row r="1092" spans="2:8" s="722" customFormat="1" ht="15" customHeight="1">
      <c r="B1092" s="721"/>
      <c r="C1092" s="458" t="s">
        <v>1255</v>
      </c>
      <c r="D1092" s="585" t="str">
        <f>+'PRESUPUESTO UNIV UARTES'!B113</f>
        <v>3.03</v>
      </c>
      <c r="E1092" s="460"/>
      <c r="F1092" s="460"/>
      <c r="G1092" s="461" t="s">
        <v>1256</v>
      </c>
      <c r="H1092" s="462" t="str">
        <f>+'PRESUPUESTO UNIV UARTES'!G113</f>
        <v>u</v>
      </c>
    </row>
    <row r="1093" spans="2:8" s="722" customFormat="1" ht="15" customHeight="1">
      <c r="B1093" s="721"/>
      <c r="C1093" s="463" t="s">
        <v>1258</v>
      </c>
      <c r="D1093" s="1204" t="str">
        <f>+'PRESUPUESTO UNIV UARTES'!C113</f>
        <v>Puerta de malla galvanizada 0,70m*1,60m, incluye pintura Anticorrosiva</v>
      </c>
      <c r="E1093" s="1204"/>
      <c r="F1093" s="1204"/>
      <c r="G1093" s="1204"/>
      <c r="H1093" s="611"/>
    </row>
    <row r="1094" spans="2:8" s="722" customFormat="1" ht="15" customHeight="1">
      <c r="B1094" s="721"/>
      <c r="C1094" s="465"/>
      <c r="D1094" s="465"/>
      <c r="E1094" s="465"/>
      <c r="F1094" s="465"/>
      <c r="G1094" s="465"/>
      <c r="H1094" s="465"/>
    </row>
    <row r="1095" spans="2:8" s="722" customFormat="1" ht="15" customHeight="1">
      <c r="B1095" s="721"/>
      <c r="C1095" s="468" t="s">
        <v>1259</v>
      </c>
      <c r="D1095" s="469"/>
      <c r="E1095" s="469"/>
      <c r="F1095" s="469"/>
      <c r="G1095" s="469"/>
      <c r="H1095" s="470"/>
    </row>
    <row r="1096" spans="2:8" s="722" customFormat="1" ht="15" customHeight="1">
      <c r="B1096" s="721"/>
      <c r="C1096" s="474" t="s">
        <v>8</v>
      </c>
      <c r="D1096" s="474" t="s">
        <v>10</v>
      </c>
      <c r="E1096" s="474" t="s">
        <v>1261</v>
      </c>
      <c r="F1096" s="761" t="s">
        <v>1262</v>
      </c>
      <c r="G1096" s="761" t="s">
        <v>1263</v>
      </c>
      <c r="H1096" s="760" t="s">
        <v>1264</v>
      </c>
    </row>
    <row r="1097" spans="2:8" s="722" customFormat="1" ht="15" customHeight="1">
      <c r="B1097" s="721"/>
      <c r="C1097" s="476" t="s">
        <v>1282</v>
      </c>
      <c r="D1097" s="512"/>
      <c r="E1097" s="478"/>
      <c r="F1097" s="479"/>
      <c r="G1097" s="525"/>
      <c r="H1097" s="479">
        <f>5%*H1112</f>
        <v>0.58465890000000009</v>
      </c>
    </row>
    <row r="1098" spans="2:8" s="722" customFormat="1" ht="15" customHeight="1">
      <c r="B1098" s="721"/>
      <c r="C1098" s="476" t="s">
        <v>1652</v>
      </c>
      <c r="D1098" s="512">
        <v>4</v>
      </c>
      <c r="E1098" s="476">
        <v>1.98</v>
      </c>
      <c r="F1098" s="510">
        <f>D1098*E1098</f>
        <v>7.92</v>
      </c>
      <c r="G1098" s="566">
        <v>0.5</v>
      </c>
      <c r="H1098" s="510">
        <f>F1098*G1098</f>
        <v>3.96</v>
      </c>
    </row>
    <row r="1099" spans="2:8" s="722" customFormat="1" ht="15" customHeight="1">
      <c r="B1099" s="721"/>
      <c r="C1099" s="476"/>
      <c r="D1099" s="512"/>
      <c r="E1099" s="476"/>
      <c r="F1099" s="510"/>
      <c r="G1099" s="511"/>
      <c r="H1099" s="510"/>
    </row>
    <row r="1100" spans="2:8" s="722" customFormat="1" ht="15" customHeight="1">
      <c r="B1100" s="721"/>
      <c r="C1100" s="476"/>
      <c r="D1100" s="512"/>
      <c r="E1100" s="476"/>
      <c r="F1100" s="510"/>
      <c r="G1100" s="511"/>
      <c r="H1100" s="510"/>
    </row>
    <row r="1101" spans="2:8" s="722" customFormat="1" ht="15" customHeight="1">
      <c r="B1101" s="721"/>
      <c r="C1101" s="476"/>
      <c r="D1101" s="512"/>
      <c r="E1101" s="476"/>
      <c r="F1101" s="510"/>
      <c r="G1101" s="511"/>
      <c r="H1101" s="510"/>
    </row>
    <row r="1102" spans="2:8" s="722" customFormat="1" ht="15" customHeight="1">
      <c r="B1102" s="721"/>
      <c r="C1102" s="476"/>
      <c r="D1102" s="490"/>
      <c r="E1102" s="476"/>
      <c r="F1102" s="510"/>
      <c r="G1102" s="511"/>
      <c r="H1102" s="494"/>
    </row>
    <row r="1103" spans="2:8" s="722" customFormat="1" ht="15" customHeight="1">
      <c r="B1103" s="721"/>
      <c r="C1103" s="515" t="s">
        <v>1279</v>
      </c>
      <c r="D1103" s="514"/>
      <c r="E1103" s="515"/>
      <c r="F1103" s="563"/>
      <c r="G1103" s="590"/>
      <c r="H1103" s="564">
        <f>SUM(H1097:H1102)</f>
        <v>4.5446588999999999</v>
      </c>
    </row>
    <row r="1104" spans="2:8" s="722" customFormat="1" ht="15" customHeight="1">
      <c r="B1104" s="721"/>
      <c r="C1104" s="502" t="s">
        <v>1267</v>
      </c>
      <c r="D1104" s="503"/>
      <c r="E1104" s="503"/>
      <c r="F1104" s="503"/>
      <c r="G1104" s="504"/>
      <c r="H1104" s="470"/>
    </row>
    <row r="1105" spans="2:8" s="722" customFormat="1" ht="15" customHeight="1">
      <c r="B1105" s="721"/>
      <c r="C1105" s="761" t="s">
        <v>8</v>
      </c>
      <c r="D1105" s="573" t="s">
        <v>10</v>
      </c>
      <c r="E1105" s="761" t="s">
        <v>1268</v>
      </c>
      <c r="F1105" s="761" t="s">
        <v>1262</v>
      </c>
      <c r="G1105" s="583" t="s">
        <v>1263</v>
      </c>
      <c r="H1105" s="761" t="s">
        <v>1264</v>
      </c>
    </row>
    <row r="1106" spans="2:8" s="722" customFormat="1" ht="15" customHeight="1">
      <c r="B1106" s="721"/>
      <c r="C1106" s="600" t="s">
        <v>1280</v>
      </c>
      <c r="D1106" s="567">
        <v>1</v>
      </c>
      <c r="E1106" s="587">
        <f>+'MANO DE OBRA'!F17</f>
        <v>3.83</v>
      </c>
      <c r="F1106" s="479">
        <f>D1106*E1106</f>
        <v>3.83</v>
      </c>
      <c r="G1106" s="565">
        <v>1.4419999999999999</v>
      </c>
      <c r="H1106" s="479">
        <f>F1106*G1106</f>
        <v>5.5228599999999997</v>
      </c>
    </row>
    <row r="1107" spans="2:8" s="722" customFormat="1" ht="15" customHeight="1">
      <c r="B1107" s="721"/>
      <c r="C1107" s="601" t="s">
        <v>1608</v>
      </c>
      <c r="D1107" s="512">
        <v>1</v>
      </c>
      <c r="E1107" s="599">
        <f>+'MANO DE OBRA'!F30</f>
        <v>3.87</v>
      </c>
      <c r="F1107" s="510">
        <f>D1107*E1107</f>
        <v>3.87</v>
      </c>
      <c r="G1107" s="566">
        <f>G1106</f>
        <v>1.4419999999999999</v>
      </c>
      <c r="H1107" s="510">
        <f>F1107*G1107</f>
        <v>5.5805400000000001</v>
      </c>
    </row>
    <row r="1108" spans="2:8" s="722" customFormat="1" ht="15" customHeight="1">
      <c r="B1108" s="721"/>
      <c r="C1108" s="509" t="s">
        <v>1588</v>
      </c>
      <c r="D1108" s="576">
        <v>0.1</v>
      </c>
      <c r="E1108" s="584">
        <f>+'MANO DE OBRA'!F69</f>
        <v>4.09</v>
      </c>
      <c r="F1108" s="510">
        <f>D1108*E1108</f>
        <v>0.40900000000000003</v>
      </c>
      <c r="G1108" s="566">
        <f>G1106</f>
        <v>1.4419999999999999</v>
      </c>
      <c r="H1108" s="510">
        <f>F1108*G1108</f>
        <v>0.58977800000000002</v>
      </c>
    </row>
    <row r="1109" spans="2:8" s="722" customFormat="1" ht="15" customHeight="1">
      <c r="B1109" s="721"/>
      <c r="C1109" s="509"/>
      <c r="D1109" s="576"/>
      <c r="E1109" s="584"/>
      <c r="F1109" s="510"/>
      <c r="G1109" s="566"/>
      <c r="H1109" s="510"/>
    </row>
    <row r="1110" spans="2:8" s="722" customFormat="1" ht="15" customHeight="1">
      <c r="B1110" s="721"/>
      <c r="C1110" s="509"/>
      <c r="D1110" s="512"/>
      <c r="E1110" s="476"/>
      <c r="F1110" s="510"/>
      <c r="G1110" s="491"/>
      <c r="H1110" s="510"/>
    </row>
    <row r="1111" spans="2:8" s="722" customFormat="1" ht="15" customHeight="1">
      <c r="B1111" s="721"/>
      <c r="C1111" s="509"/>
      <c r="D1111" s="512"/>
      <c r="E1111" s="476"/>
      <c r="F1111" s="510"/>
      <c r="G1111" s="512"/>
      <c r="H1111" s="510"/>
    </row>
    <row r="1112" spans="2:8" s="722" customFormat="1" ht="15" customHeight="1">
      <c r="B1112" s="721"/>
      <c r="C1112" s="514" t="s">
        <v>1269</v>
      </c>
      <c r="D1112" s="514"/>
      <c r="E1112" s="515"/>
      <c r="F1112" s="514"/>
      <c r="G1112" s="470"/>
      <c r="H1112" s="501">
        <f>SUM(H1106:H1111)</f>
        <v>11.693178000000001</v>
      </c>
    </row>
    <row r="1113" spans="2:8" s="722" customFormat="1" ht="15" customHeight="1">
      <c r="B1113" s="721"/>
      <c r="C1113" s="502" t="s">
        <v>547</v>
      </c>
      <c r="D1113" s="469"/>
      <c r="E1113" s="503"/>
      <c r="F1113" s="503"/>
      <c r="G1113" s="469"/>
      <c r="H1113" s="470"/>
    </row>
    <row r="1114" spans="2:8" s="722" customFormat="1" ht="15" customHeight="1">
      <c r="B1114" s="721"/>
      <c r="C1114" s="579" t="s">
        <v>8</v>
      </c>
      <c r="D1114" s="519"/>
      <c r="E1114" s="519" t="s">
        <v>9</v>
      </c>
      <c r="F1114" s="520" t="s">
        <v>10</v>
      </c>
      <c r="G1114" s="520" t="s">
        <v>1270</v>
      </c>
      <c r="H1114" s="519" t="s">
        <v>1264</v>
      </c>
    </row>
    <row r="1115" spans="2:8" s="722" customFormat="1" ht="15" customHeight="1">
      <c r="B1115" s="721"/>
      <c r="C1115" s="759" t="s">
        <v>1646</v>
      </c>
      <c r="D1115" s="736"/>
      <c r="E1115" s="737" t="s">
        <v>1647</v>
      </c>
      <c r="F1115" s="734">
        <v>0.04</v>
      </c>
      <c r="G1115" s="735">
        <v>217.49</v>
      </c>
      <c r="H1115" s="619">
        <f>F1115*G1115</f>
        <v>8.6996000000000002</v>
      </c>
    </row>
    <row r="1116" spans="2:8" s="722" customFormat="1" ht="15" customHeight="1">
      <c r="B1116" s="721"/>
      <c r="C1116" s="528" t="s">
        <v>1648</v>
      </c>
      <c r="D1116" s="491"/>
      <c r="E1116" s="529" t="s">
        <v>1257</v>
      </c>
      <c r="F1116" s="512">
        <v>0.32</v>
      </c>
      <c r="G1116" s="595">
        <v>45.1</v>
      </c>
      <c r="H1116" s="510">
        <f t="shared" ref="H1116:H1117" si="9">F1116*G1116</f>
        <v>14.432</v>
      </c>
    </row>
    <row r="1117" spans="2:8" s="722" customFormat="1" ht="15" customHeight="1">
      <c r="B1117" s="721"/>
      <c r="C1117" s="528" t="s">
        <v>1716</v>
      </c>
      <c r="D1117" s="491"/>
      <c r="E1117" s="594" t="s">
        <v>789</v>
      </c>
      <c r="F1117" s="512">
        <v>0.75</v>
      </c>
      <c r="G1117" s="595">
        <v>5.05</v>
      </c>
      <c r="H1117" s="510">
        <f t="shared" si="9"/>
        <v>3.7874999999999996</v>
      </c>
    </row>
    <row r="1118" spans="2:8" s="722" customFormat="1" ht="15" customHeight="1">
      <c r="B1118" s="721"/>
      <c r="C1118" s="603" t="s">
        <v>1649</v>
      </c>
      <c r="D1118" s="491"/>
      <c r="E1118" s="594" t="s">
        <v>1257</v>
      </c>
      <c r="F1118" s="512">
        <v>1</v>
      </c>
      <c r="G1118" s="595">
        <v>3.58</v>
      </c>
      <c r="H1118" s="510">
        <f t="shared" ref="H1118:H1121" si="10">F1118*G1118</f>
        <v>3.58</v>
      </c>
    </row>
    <row r="1119" spans="2:8" s="722" customFormat="1" ht="15" customHeight="1">
      <c r="B1119" s="721"/>
      <c r="C1119" s="528" t="s">
        <v>1650</v>
      </c>
      <c r="D1119" s="491"/>
      <c r="E1119" s="529" t="s">
        <v>1290</v>
      </c>
      <c r="F1119" s="512">
        <v>0.75</v>
      </c>
      <c r="G1119" s="531">
        <v>4.4000000000000004</v>
      </c>
      <c r="H1119" s="510">
        <f t="shared" si="10"/>
        <v>3.3000000000000003</v>
      </c>
    </row>
    <row r="1120" spans="2:8" s="722" customFormat="1" ht="15" customHeight="1">
      <c r="B1120" s="721"/>
      <c r="C1120" s="528" t="s">
        <v>1142</v>
      </c>
      <c r="D1120" s="491"/>
      <c r="E1120" s="529" t="s">
        <v>1651</v>
      </c>
      <c r="F1120" s="512">
        <v>0.14000000000000001</v>
      </c>
      <c r="G1120" s="531">
        <v>17.149999999999999</v>
      </c>
      <c r="H1120" s="510">
        <f t="shared" si="10"/>
        <v>2.4010000000000002</v>
      </c>
    </row>
    <row r="1121" spans="2:8" s="722" customFormat="1" ht="15" customHeight="1">
      <c r="B1121" s="721"/>
      <c r="C1121" s="528" t="s">
        <v>1722</v>
      </c>
      <c r="D1121" s="491"/>
      <c r="E1121" s="594" t="s">
        <v>1257</v>
      </c>
      <c r="F1121" s="512">
        <v>1</v>
      </c>
      <c r="G1121" s="531">
        <v>11.9</v>
      </c>
      <c r="H1121" s="510">
        <f t="shared" si="10"/>
        <v>11.9</v>
      </c>
    </row>
    <row r="1122" spans="2:8" s="722" customFormat="1" ht="15" customHeight="1">
      <c r="B1122" s="721"/>
      <c r="C1122" s="528"/>
      <c r="D1122" s="491"/>
      <c r="E1122" s="594"/>
      <c r="F1122" s="512"/>
      <c r="G1122" s="531"/>
      <c r="H1122" s="510"/>
    </row>
    <row r="1123" spans="2:8" s="722" customFormat="1" ht="15" customHeight="1">
      <c r="B1123" s="721"/>
      <c r="C1123" s="528"/>
      <c r="D1123" s="491"/>
      <c r="E1123" s="529"/>
      <c r="F1123" s="512"/>
      <c r="G1123" s="531"/>
      <c r="H1123" s="532"/>
    </row>
    <row r="1124" spans="2:8" s="722" customFormat="1" ht="15" customHeight="1">
      <c r="B1124" s="721"/>
      <c r="C1124" s="528"/>
      <c r="D1124" s="491"/>
      <c r="E1124" s="529"/>
      <c r="F1124" s="512"/>
      <c r="G1124" s="531"/>
      <c r="H1124" s="532"/>
    </row>
    <row r="1125" spans="2:8" s="722" customFormat="1" ht="15" customHeight="1">
      <c r="B1125" s="721"/>
      <c r="C1125" s="533"/>
      <c r="D1125" s="498"/>
      <c r="E1125" s="534"/>
      <c r="F1125" s="497"/>
      <c r="G1125" s="535"/>
      <c r="H1125" s="536"/>
    </row>
    <row r="1126" spans="2:8" s="722" customFormat="1" ht="15" customHeight="1">
      <c r="B1126" s="721"/>
      <c r="C1126" s="476" t="s">
        <v>1271</v>
      </c>
      <c r="D1126" s="531"/>
      <c r="E1126" s="538"/>
      <c r="F1126" s="498"/>
      <c r="G1126" s="497"/>
      <c r="H1126" s="539">
        <f>SUM(H1115:H1125)</f>
        <v>48.100099999999998</v>
      </c>
    </row>
    <row r="1127" spans="2:8" s="722" customFormat="1" ht="15" customHeight="1">
      <c r="B1127" s="721"/>
      <c r="C1127" s="468" t="s">
        <v>1272</v>
      </c>
      <c r="D1127" s="469"/>
      <c r="E1127" s="469"/>
      <c r="F1127" s="469"/>
      <c r="G1127" s="469"/>
      <c r="H1127" s="470"/>
    </row>
    <row r="1128" spans="2:8" s="722" customFormat="1" ht="15" customHeight="1">
      <c r="B1128" s="721"/>
      <c r="C1128" s="579" t="s">
        <v>8</v>
      </c>
      <c r="D1128" s="519"/>
      <c r="E1128" s="519" t="s">
        <v>9</v>
      </c>
      <c r="F1128" s="543" t="s">
        <v>10</v>
      </c>
      <c r="G1128" s="520" t="s">
        <v>1261</v>
      </c>
      <c r="H1128" s="519" t="s">
        <v>1264</v>
      </c>
    </row>
    <row r="1129" spans="2:8" s="722" customFormat="1" ht="15" customHeight="1">
      <c r="B1129" s="721"/>
      <c r="C1129" s="1195"/>
      <c r="D1129" s="1196"/>
      <c r="E1129" s="545"/>
      <c r="F1129" s="567"/>
      <c r="G1129" s="544"/>
      <c r="H1129" s="479"/>
    </row>
    <row r="1130" spans="2:8" s="722" customFormat="1" ht="15" customHeight="1">
      <c r="B1130" s="721"/>
      <c r="C1130" s="613"/>
      <c r="D1130" s="531"/>
      <c r="E1130" s="547"/>
      <c r="F1130" s="512"/>
      <c r="G1130" s="476"/>
      <c r="H1130" s="510"/>
    </row>
    <row r="1131" spans="2:8" s="722" customFormat="1" ht="15" customHeight="1">
      <c r="B1131" s="721"/>
      <c r="C1131" s="613"/>
      <c r="D1131" s="531"/>
      <c r="E1131" s="547"/>
      <c r="F1131" s="512"/>
      <c r="G1131" s="476"/>
      <c r="H1131" s="510"/>
    </row>
    <row r="1132" spans="2:8" s="722" customFormat="1" ht="15" customHeight="1">
      <c r="B1132" s="721"/>
      <c r="C1132" s="613"/>
      <c r="D1132" s="531"/>
      <c r="E1132" s="547"/>
      <c r="F1132" s="512"/>
      <c r="G1132" s="476"/>
      <c r="H1132" s="510"/>
    </row>
    <row r="1133" spans="2:8" s="722" customFormat="1" ht="15" customHeight="1">
      <c r="B1133" s="721"/>
      <c r="C1133" s="515" t="s">
        <v>1273</v>
      </c>
      <c r="D1133" s="548"/>
      <c r="E1133" s="548"/>
      <c r="F1133" s="549"/>
      <c r="G1133" s="550"/>
      <c r="H1133" s="620">
        <f>SUM(H1129:H1132)</f>
        <v>0</v>
      </c>
    </row>
    <row r="1134" spans="2:8" s="722" customFormat="1" ht="15" customHeight="1">
      <c r="B1134" s="721"/>
      <c r="C1134" s="491"/>
      <c r="D1134" s="491"/>
      <c r="E1134" s="496"/>
      <c r="F1134" s="498"/>
      <c r="G1134" s="551"/>
      <c r="H1134" s="552">
        <f>H1103+H1112+H1126+H1133</f>
        <v>64.337936900000003</v>
      </c>
    </row>
    <row r="1135" spans="2:8" s="722" customFormat="1" ht="15" customHeight="1">
      <c r="B1135" s="721"/>
      <c r="C1135" s="553"/>
      <c r="D1135" s="553"/>
      <c r="E1135" s="515" t="s">
        <v>1274</v>
      </c>
      <c r="F1135" s="549"/>
      <c r="G1135" s="548"/>
      <c r="H1135" s="470">
        <f>ROUND((H1133+H1126+H1112+H1103),2)</f>
        <v>64.34</v>
      </c>
    </row>
    <row r="1136" spans="2:8" s="722" customFormat="1" ht="15" customHeight="1">
      <c r="B1136" s="721"/>
      <c r="C1136" s="553"/>
      <c r="D1136" s="553"/>
      <c r="E1136" s="468" t="s">
        <v>1275</v>
      </c>
      <c r="F1136" s="549"/>
      <c r="G1136" s="554">
        <v>0.15</v>
      </c>
      <c r="H1136" s="548">
        <f>H1135*G1136</f>
        <v>9.6509999999999998</v>
      </c>
    </row>
    <row r="1137" spans="2:8" s="722" customFormat="1" ht="15" customHeight="1">
      <c r="B1137" s="721"/>
      <c r="C1137" s="553"/>
      <c r="D1137" s="553"/>
      <c r="E1137" s="468" t="s">
        <v>1276</v>
      </c>
      <c r="F1137" s="549"/>
      <c r="G1137" s="554">
        <v>0.05</v>
      </c>
      <c r="H1137" s="548">
        <f>H1135*G1137</f>
        <v>3.2170000000000005</v>
      </c>
    </row>
    <row r="1138" spans="2:8" s="722" customFormat="1" ht="15" customHeight="1">
      <c r="B1138" s="721"/>
      <c r="C1138" s="553"/>
      <c r="D1138" s="553"/>
      <c r="E1138" s="468" t="s">
        <v>1277</v>
      </c>
      <c r="F1138" s="549"/>
      <c r="G1138" s="548"/>
      <c r="H1138" s="548">
        <f>SUM(H1135:H1137)</f>
        <v>77.207999999999998</v>
      </c>
    </row>
    <row r="1139" spans="2:8" s="722" customFormat="1" ht="15" customHeight="1">
      <c r="B1139" s="721"/>
      <c r="C1139" s="553"/>
      <c r="D1139" s="553"/>
      <c r="E1139" s="502" t="s">
        <v>1587</v>
      </c>
      <c r="F1139" s="498"/>
      <c r="G1139" s="535"/>
      <c r="H1139" s="555">
        <f>ROUND((H1138),2)</f>
        <v>77.209999999999994</v>
      </c>
    </row>
    <row r="1140" spans="2:8" s="722" customFormat="1" ht="15" customHeight="1">
      <c r="B1140" s="721"/>
      <c r="C1140" s="650" t="s">
        <v>1723</v>
      </c>
      <c r="D1140" s="465"/>
      <c r="E1140" s="556"/>
      <c r="F1140" s="460"/>
      <c r="G1140" s="460"/>
      <c r="H1140" s="556"/>
    </row>
    <row r="1141" spans="2:8" s="722" customFormat="1" ht="15" customHeight="1">
      <c r="B1141" s="721"/>
      <c r="C1141" s="465"/>
      <c r="D1141" s="465"/>
      <c r="E1141" s="465"/>
      <c r="F1141" s="465"/>
      <c r="G1141" s="465"/>
      <c r="H1141" s="465"/>
    </row>
    <row r="1142" spans="2:8" s="722" customFormat="1" ht="15" customHeight="1">
      <c r="B1142" s="721"/>
      <c r="C1142" s="651" t="s">
        <v>1403</v>
      </c>
      <c r="D1142" s="465"/>
      <c r="E1142" s="465"/>
      <c r="F1142" s="465"/>
      <c r="G1142" s="465"/>
      <c r="H1142" s="460"/>
    </row>
    <row r="1143" spans="2:8" s="722" customFormat="1" ht="15" customHeight="1">
      <c r="B1143" s="721"/>
      <c r="C1143" s="455"/>
      <c r="D1143" s="465"/>
      <c r="E1143" s="465"/>
      <c r="F1143" s="557"/>
      <c r="G1143" s="558"/>
      <c r="H1143" s="558"/>
    </row>
    <row r="1144" spans="2:8" s="722" customFormat="1" ht="15" customHeight="1">
      <c r="B1144" s="721"/>
      <c r="C1144" s="455"/>
      <c r="D1144" s="559"/>
      <c r="E1144" s="559"/>
      <c r="F1144" s="1205" t="s">
        <v>1405</v>
      </c>
      <c r="G1144" s="1205"/>
      <c r="H1144" s="1205"/>
    </row>
    <row r="1145" spans="2:8" s="722" customFormat="1" ht="80.099999999999994" customHeight="1">
      <c r="B1145" s="721"/>
      <c r="C1145" s="455"/>
      <c r="D1145" s="559"/>
      <c r="E1145" s="559"/>
      <c r="F1145" s="1205"/>
      <c r="G1145" s="1205"/>
      <c r="H1145" s="1205"/>
    </row>
    <row r="1146" spans="2:8" s="722" customFormat="1" ht="15" customHeight="1">
      <c r="B1146" s="721"/>
      <c r="C1146" s="455"/>
      <c r="D1146" s="460"/>
      <c r="E1146" s="460"/>
      <c r="F1146" s="560"/>
      <c r="G1146" s="811"/>
      <c r="H1146" s="460"/>
    </row>
    <row r="1147" spans="2:8" s="722" customFormat="1" ht="21.75" customHeight="1">
      <c r="B1147" s="721"/>
      <c r="C1147" s="1208" t="s">
        <v>1579</v>
      </c>
      <c r="D1147" s="1208"/>
      <c r="E1147" s="1208"/>
      <c r="F1147" s="1208"/>
      <c r="G1147" s="1208"/>
      <c r="H1147" s="1208"/>
    </row>
    <row r="1148" spans="2:8" s="722" customFormat="1" ht="15" customHeight="1">
      <c r="B1148" s="721"/>
      <c r="C1148" s="458" t="s">
        <v>1255</v>
      </c>
      <c r="D1148" s="459" t="str">
        <f>+'PRESUPUESTO UNIV UARTES'!B117</f>
        <v>3.05</v>
      </c>
      <c r="E1148" s="460"/>
      <c r="F1148" s="460"/>
      <c r="G1148" s="461" t="s">
        <v>1256</v>
      </c>
      <c r="H1148" s="462" t="str">
        <f>+'PRESUPUESTO UNIV UARTES'!G117</f>
        <v>m</v>
      </c>
    </row>
    <row r="1149" spans="2:8" s="722" customFormat="1" ht="37.5" customHeight="1">
      <c r="B1149" s="721"/>
      <c r="C1149" s="463" t="s">
        <v>1258</v>
      </c>
      <c r="D1149" s="1228" t="str">
        <f>+'PRESUPUESTO UNIV UARTES'!C117</f>
        <v>Provisión y colocación de silicón en filos de ventanales, remates entre paneles de gypsum.</v>
      </c>
      <c r="E1149" s="1228"/>
      <c r="F1149" s="1228"/>
      <c r="G1149" s="1228"/>
      <c r="H1149" s="723"/>
    </row>
    <row r="1150" spans="2:8" s="722" customFormat="1" ht="15" customHeight="1">
      <c r="B1150" s="721"/>
      <c r="C1150" s="465"/>
      <c r="D1150" s="465"/>
      <c r="E1150" s="465"/>
      <c r="F1150" s="465"/>
      <c r="G1150" s="465"/>
      <c r="H1150" s="465"/>
    </row>
    <row r="1151" spans="2:8" s="722" customFormat="1" ht="15" customHeight="1">
      <c r="B1151" s="721"/>
      <c r="C1151" s="468" t="s">
        <v>1259</v>
      </c>
      <c r="D1151" s="469"/>
      <c r="E1151" s="469"/>
      <c r="F1151" s="469"/>
      <c r="G1151" s="469"/>
      <c r="H1151" s="470"/>
    </row>
    <row r="1152" spans="2:8" s="722" customFormat="1" ht="15" customHeight="1">
      <c r="B1152" s="721"/>
      <c r="C1152" s="474" t="s">
        <v>8</v>
      </c>
      <c r="D1152" s="474" t="s">
        <v>10</v>
      </c>
      <c r="E1152" s="474" t="s">
        <v>1261</v>
      </c>
      <c r="F1152" s="800" t="s">
        <v>1262</v>
      </c>
      <c r="G1152" s="800" t="s">
        <v>1263</v>
      </c>
      <c r="H1152" s="799" t="s">
        <v>1264</v>
      </c>
    </row>
    <row r="1153" spans="2:8" s="722" customFormat="1" ht="15" customHeight="1">
      <c r="B1153" s="721"/>
      <c r="C1153" s="476" t="s">
        <v>1282</v>
      </c>
      <c r="D1153" s="512"/>
      <c r="E1153" s="478"/>
      <c r="F1153" s="479"/>
      <c r="G1153" s="525"/>
      <c r="H1153" s="479">
        <f>5%*H1168</f>
        <v>2.649375E-2</v>
      </c>
    </row>
    <row r="1154" spans="2:8" s="722" customFormat="1" ht="15" customHeight="1">
      <c r="B1154" s="721"/>
      <c r="C1154" s="476"/>
      <c r="D1154" s="512"/>
      <c r="E1154" s="476"/>
      <c r="F1154" s="510"/>
      <c r="G1154" s="566"/>
      <c r="H1154" s="510"/>
    </row>
    <row r="1155" spans="2:8" s="722" customFormat="1" ht="15" customHeight="1">
      <c r="B1155" s="721"/>
      <c r="C1155" s="476"/>
      <c r="D1155" s="512"/>
      <c r="E1155" s="476"/>
      <c r="F1155" s="510"/>
      <c r="G1155" s="511"/>
      <c r="H1155" s="510"/>
    </row>
    <row r="1156" spans="2:8" s="722" customFormat="1" ht="15" customHeight="1">
      <c r="B1156" s="721"/>
      <c r="C1156" s="476"/>
      <c r="D1156" s="512"/>
      <c r="E1156" s="476"/>
      <c r="F1156" s="510"/>
      <c r="G1156" s="511"/>
      <c r="H1156" s="510"/>
    </row>
    <row r="1157" spans="2:8" s="722" customFormat="1" ht="15" customHeight="1">
      <c r="B1157" s="721"/>
      <c r="C1157" s="476"/>
      <c r="D1157" s="512"/>
      <c r="E1157" s="476"/>
      <c r="F1157" s="510"/>
      <c r="G1157" s="511"/>
      <c r="H1157" s="510"/>
    </row>
    <row r="1158" spans="2:8" s="722" customFormat="1" ht="15" customHeight="1">
      <c r="B1158" s="721"/>
      <c r="C1158" s="476"/>
      <c r="D1158" s="490"/>
      <c r="E1158" s="476"/>
      <c r="F1158" s="510"/>
      <c r="G1158" s="511"/>
      <c r="H1158" s="494"/>
    </row>
    <row r="1159" spans="2:8" s="722" customFormat="1" ht="15" customHeight="1">
      <c r="B1159" s="721"/>
      <c r="C1159" s="515" t="s">
        <v>1279</v>
      </c>
      <c r="D1159" s="514"/>
      <c r="E1159" s="515"/>
      <c r="F1159" s="563"/>
      <c r="G1159" s="590"/>
      <c r="H1159" s="564">
        <f>SUM(H1153:H1158)</f>
        <v>2.649375E-2</v>
      </c>
    </row>
    <row r="1160" spans="2:8" s="722" customFormat="1" ht="15" customHeight="1">
      <c r="B1160" s="721"/>
      <c r="C1160" s="502" t="s">
        <v>1267</v>
      </c>
      <c r="D1160" s="503"/>
      <c r="E1160" s="503"/>
      <c r="F1160" s="503"/>
      <c r="G1160" s="504"/>
      <c r="H1160" s="470"/>
    </row>
    <row r="1161" spans="2:8" s="722" customFormat="1" ht="15" customHeight="1">
      <c r="B1161" s="721"/>
      <c r="C1161" s="800" t="s">
        <v>8</v>
      </c>
      <c r="D1161" s="573" t="s">
        <v>10</v>
      </c>
      <c r="E1161" s="800" t="s">
        <v>1268</v>
      </c>
      <c r="F1161" s="800" t="s">
        <v>1262</v>
      </c>
      <c r="G1161" s="583" t="s">
        <v>1263</v>
      </c>
      <c r="H1161" s="800" t="s">
        <v>1264</v>
      </c>
    </row>
    <row r="1162" spans="2:8" s="722" customFormat="1" ht="15" customHeight="1">
      <c r="B1162" s="721"/>
      <c r="C1162" s="600" t="s">
        <v>1280</v>
      </c>
      <c r="D1162" s="567">
        <v>1</v>
      </c>
      <c r="E1162" s="587">
        <f>+'MANO DE OBRA'!F17</f>
        <v>3.83</v>
      </c>
      <c r="F1162" s="479">
        <f>D1162*E1162</f>
        <v>3.83</v>
      </c>
      <c r="G1162" s="565">
        <v>0.125</v>
      </c>
      <c r="H1162" s="479">
        <f>F1162*G1162</f>
        <v>0.47875000000000001</v>
      </c>
    </row>
    <row r="1163" spans="2:8" s="722" customFormat="1" ht="15" customHeight="1">
      <c r="B1163" s="721"/>
      <c r="C1163" s="601" t="s">
        <v>1401</v>
      </c>
      <c r="D1163" s="512">
        <v>0.1</v>
      </c>
      <c r="E1163" s="599">
        <f>+'MANO DE OBRA'!F69</f>
        <v>4.09</v>
      </c>
      <c r="F1163" s="510">
        <f>D1163*E1163</f>
        <v>0.40900000000000003</v>
      </c>
      <c r="G1163" s="566">
        <f>G1162</f>
        <v>0.125</v>
      </c>
      <c r="H1163" s="510">
        <f>F1163*G1163</f>
        <v>5.1125000000000004E-2</v>
      </c>
    </row>
    <row r="1164" spans="2:8" s="722" customFormat="1" ht="15" customHeight="1">
      <c r="B1164" s="721"/>
      <c r="C1164" s="509"/>
      <c r="D1164" s="576"/>
      <c r="E1164" s="584"/>
      <c r="F1164" s="510"/>
      <c r="G1164" s="566"/>
      <c r="H1164" s="510"/>
    </row>
    <row r="1165" spans="2:8" s="722" customFormat="1" ht="15" customHeight="1">
      <c r="B1165" s="721"/>
      <c r="C1165" s="509"/>
      <c r="D1165" s="576"/>
      <c r="E1165" s="584"/>
      <c r="F1165" s="510"/>
      <c r="G1165" s="566"/>
      <c r="H1165" s="510"/>
    </row>
    <row r="1166" spans="2:8" s="722" customFormat="1" ht="15" customHeight="1">
      <c r="B1166" s="721"/>
      <c r="C1166" s="509"/>
      <c r="D1166" s="512"/>
      <c r="E1166" s="476"/>
      <c r="F1166" s="510"/>
      <c r="G1166" s="491"/>
      <c r="H1166" s="510"/>
    </row>
    <row r="1167" spans="2:8" s="722" customFormat="1" ht="15" customHeight="1">
      <c r="B1167" s="721"/>
      <c r="C1167" s="509"/>
      <c r="D1167" s="512"/>
      <c r="E1167" s="476"/>
      <c r="F1167" s="510"/>
      <c r="G1167" s="512"/>
      <c r="H1167" s="510"/>
    </row>
    <row r="1168" spans="2:8" s="722" customFormat="1" ht="15" customHeight="1">
      <c r="B1168" s="721"/>
      <c r="C1168" s="514" t="s">
        <v>1269</v>
      </c>
      <c r="D1168" s="514"/>
      <c r="E1168" s="515"/>
      <c r="F1168" s="514"/>
      <c r="G1168" s="470"/>
      <c r="H1168" s="501">
        <f>SUM(H1162:H1167)</f>
        <v>0.52987499999999998</v>
      </c>
    </row>
    <row r="1169" spans="2:8" s="722" customFormat="1" ht="15" customHeight="1">
      <c r="B1169" s="721"/>
      <c r="C1169" s="502" t="s">
        <v>547</v>
      </c>
      <c r="D1169" s="469"/>
      <c r="E1169" s="503"/>
      <c r="F1169" s="503"/>
      <c r="G1169" s="469"/>
      <c r="H1169" s="470"/>
    </row>
    <row r="1170" spans="2:8" s="722" customFormat="1" ht="15" customHeight="1">
      <c r="B1170" s="721"/>
      <c r="C1170" s="579" t="s">
        <v>8</v>
      </c>
      <c r="D1170" s="519"/>
      <c r="E1170" s="519" t="s">
        <v>9</v>
      </c>
      <c r="F1170" s="520" t="s">
        <v>10</v>
      </c>
      <c r="G1170" s="520" t="s">
        <v>1270</v>
      </c>
      <c r="H1170" s="519" t="s">
        <v>1264</v>
      </c>
    </row>
    <row r="1171" spans="2:8" s="722" customFormat="1" ht="15" customHeight="1">
      <c r="B1171" s="721"/>
      <c r="C1171" s="798" t="s">
        <v>1660</v>
      </c>
      <c r="D1171" s="736"/>
      <c r="E1171" s="737" t="s">
        <v>1251</v>
      </c>
      <c r="F1171" s="734">
        <v>0.25</v>
      </c>
      <c r="G1171" s="735">
        <f>+MATERIALES!I237</f>
        <v>4.45</v>
      </c>
      <c r="H1171" s="619">
        <f>F1171*G1171</f>
        <v>1.1125</v>
      </c>
    </row>
    <row r="1172" spans="2:8" s="722" customFormat="1" ht="15" customHeight="1">
      <c r="B1172" s="721"/>
      <c r="C1172" s="528"/>
      <c r="D1172" s="491"/>
      <c r="E1172" s="529"/>
      <c r="F1172" s="512"/>
      <c r="G1172" s="595"/>
      <c r="H1172" s="510"/>
    </row>
    <row r="1173" spans="2:8" s="722" customFormat="1" ht="15" customHeight="1">
      <c r="B1173" s="721"/>
      <c r="C1173" s="528"/>
      <c r="D1173" s="491"/>
      <c r="E1173" s="594"/>
      <c r="F1173" s="512"/>
      <c r="G1173" s="595"/>
      <c r="H1173" s="510"/>
    </row>
    <row r="1174" spans="2:8" s="722" customFormat="1" ht="15" customHeight="1">
      <c r="B1174" s="721"/>
      <c r="C1174" s="528"/>
      <c r="D1174" s="491"/>
      <c r="E1174" s="529"/>
      <c r="F1174" s="512"/>
      <c r="G1174" s="531"/>
      <c r="H1174" s="510"/>
    </row>
    <row r="1175" spans="2:8" s="722" customFormat="1" ht="15" customHeight="1">
      <c r="B1175" s="721"/>
      <c r="C1175" s="528"/>
      <c r="D1175" s="491"/>
      <c r="E1175" s="529"/>
      <c r="F1175" s="512"/>
      <c r="G1175" s="531"/>
      <c r="H1175" s="510"/>
    </row>
    <row r="1176" spans="2:8" s="722" customFormat="1" ht="15" customHeight="1">
      <c r="B1176" s="721"/>
      <c r="C1176" s="528"/>
      <c r="D1176" s="491"/>
      <c r="E1176" s="529"/>
      <c r="F1176" s="512"/>
      <c r="G1176" s="531"/>
      <c r="H1176" s="510"/>
    </row>
    <row r="1177" spans="2:8" s="722" customFormat="1" ht="15" customHeight="1">
      <c r="B1177" s="721"/>
      <c r="C1177" s="528"/>
      <c r="D1177" s="491"/>
      <c r="E1177" s="529"/>
      <c r="F1177" s="512"/>
      <c r="G1177" s="531"/>
      <c r="H1177" s="532"/>
    </row>
    <row r="1178" spans="2:8" s="722" customFormat="1" ht="15" customHeight="1">
      <c r="B1178" s="721"/>
      <c r="C1178" s="528"/>
      <c r="D1178" s="491"/>
      <c r="E1178" s="529"/>
      <c r="F1178" s="512"/>
      <c r="G1178" s="531"/>
      <c r="H1178" s="532"/>
    </row>
    <row r="1179" spans="2:8" s="722" customFormat="1" ht="15" customHeight="1">
      <c r="B1179" s="721"/>
      <c r="C1179" s="533"/>
      <c r="D1179" s="498"/>
      <c r="E1179" s="534"/>
      <c r="F1179" s="497"/>
      <c r="G1179" s="535"/>
      <c r="H1179" s="536"/>
    </row>
    <row r="1180" spans="2:8" s="722" customFormat="1" ht="15" customHeight="1">
      <c r="B1180" s="721"/>
      <c r="C1180" s="476" t="s">
        <v>1271</v>
      </c>
      <c r="D1180" s="531"/>
      <c r="E1180" s="538"/>
      <c r="F1180" s="498"/>
      <c r="G1180" s="497"/>
      <c r="H1180" s="539">
        <f>SUM(H1171:H1179)</f>
        <v>1.1125</v>
      </c>
    </row>
    <row r="1181" spans="2:8" s="722" customFormat="1" ht="15" customHeight="1">
      <c r="B1181" s="721"/>
      <c r="C1181" s="468" t="s">
        <v>1272</v>
      </c>
      <c r="D1181" s="469"/>
      <c r="E1181" s="469"/>
      <c r="F1181" s="469"/>
      <c r="G1181" s="469"/>
      <c r="H1181" s="470"/>
    </row>
    <row r="1182" spans="2:8" s="722" customFormat="1" ht="15" customHeight="1">
      <c r="B1182" s="721"/>
      <c r="C1182" s="579" t="s">
        <v>8</v>
      </c>
      <c r="D1182" s="519"/>
      <c r="E1182" s="519" t="s">
        <v>9</v>
      </c>
      <c r="F1182" s="543" t="s">
        <v>10</v>
      </c>
      <c r="G1182" s="520" t="s">
        <v>1261</v>
      </c>
      <c r="H1182" s="519" t="s">
        <v>1264</v>
      </c>
    </row>
    <row r="1183" spans="2:8" s="722" customFormat="1" ht="15" customHeight="1">
      <c r="B1183" s="721"/>
      <c r="C1183" s="1195"/>
      <c r="D1183" s="1196"/>
      <c r="E1183" s="545"/>
      <c r="F1183" s="567"/>
      <c r="G1183" s="544"/>
      <c r="H1183" s="479"/>
    </row>
    <row r="1184" spans="2:8" s="722" customFormat="1" ht="15" customHeight="1">
      <c r="B1184" s="721"/>
      <c r="C1184" s="613"/>
      <c r="D1184" s="531"/>
      <c r="E1184" s="547"/>
      <c r="F1184" s="512"/>
      <c r="G1184" s="476"/>
      <c r="H1184" s="510"/>
    </row>
    <row r="1185" spans="2:8" s="722" customFormat="1" ht="15" customHeight="1">
      <c r="B1185" s="721"/>
      <c r="C1185" s="613"/>
      <c r="D1185" s="531"/>
      <c r="E1185" s="547"/>
      <c r="F1185" s="512"/>
      <c r="G1185" s="476"/>
      <c r="H1185" s="510"/>
    </row>
    <row r="1186" spans="2:8" s="722" customFormat="1" ht="15" customHeight="1">
      <c r="B1186" s="721"/>
      <c r="C1186" s="613"/>
      <c r="D1186" s="531"/>
      <c r="E1186" s="547"/>
      <c r="F1186" s="512"/>
      <c r="G1186" s="476"/>
      <c r="H1186" s="510"/>
    </row>
    <row r="1187" spans="2:8" s="722" customFormat="1" ht="15" customHeight="1">
      <c r="B1187" s="721"/>
      <c r="C1187" s="515" t="s">
        <v>1273</v>
      </c>
      <c r="D1187" s="548"/>
      <c r="E1187" s="548"/>
      <c r="F1187" s="549"/>
      <c r="G1187" s="550"/>
      <c r="H1187" s="620">
        <f>SUM(H1183:H1186)</f>
        <v>0</v>
      </c>
    </row>
    <row r="1188" spans="2:8" s="722" customFormat="1" ht="15" customHeight="1">
      <c r="B1188" s="721"/>
      <c r="C1188" s="491"/>
      <c r="D1188" s="491"/>
      <c r="E1188" s="496"/>
      <c r="F1188" s="498"/>
      <c r="G1188" s="551"/>
      <c r="H1188" s="552">
        <f>H1159+H1168+H1180+H1187</f>
        <v>1.6688687500000001</v>
      </c>
    </row>
    <row r="1189" spans="2:8" s="722" customFormat="1" ht="15" customHeight="1">
      <c r="B1189" s="721"/>
      <c r="C1189" s="553"/>
      <c r="D1189" s="553"/>
      <c r="E1189" s="515" t="s">
        <v>1274</v>
      </c>
      <c r="F1189" s="549"/>
      <c r="G1189" s="548"/>
      <c r="H1189" s="470">
        <f>ROUND((H1187+H1180+H1168+H1159),2)</f>
        <v>1.67</v>
      </c>
    </row>
    <row r="1190" spans="2:8" s="722" customFormat="1" ht="15" customHeight="1">
      <c r="B1190" s="721"/>
      <c r="C1190" s="553"/>
      <c r="D1190" s="553"/>
      <c r="E1190" s="468" t="s">
        <v>1275</v>
      </c>
      <c r="F1190" s="549"/>
      <c r="G1190" s="554">
        <v>0.15</v>
      </c>
      <c r="H1190" s="548">
        <f>H1189*G1190</f>
        <v>0.2505</v>
      </c>
    </row>
    <row r="1191" spans="2:8" s="722" customFormat="1" ht="15" customHeight="1">
      <c r="B1191" s="721"/>
      <c r="C1191" s="553"/>
      <c r="D1191" s="553"/>
      <c r="E1191" s="468" t="s">
        <v>1276</v>
      </c>
      <c r="F1191" s="549"/>
      <c r="G1191" s="554">
        <v>0.05</v>
      </c>
      <c r="H1191" s="548">
        <f>H1189*G1191</f>
        <v>8.3500000000000005E-2</v>
      </c>
    </row>
    <row r="1192" spans="2:8" s="722" customFormat="1" ht="15" customHeight="1">
      <c r="B1192" s="721"/>
      <c r="C1192" s="553"/>
      <c r="D1192" s="553"/>
      <c r="E1192" s="468" t="s">
        <v>1277</v>
      </c>
      <c r="F1192" s="549"/>
      <c r="G1192" s="548"/>
      <c r="H1192" s="548">
        <f>SUM(H1189:H1191)</f>
        <v>2.004</v>
      </c>
    </row>
    <row r="1193" spans="2:8" s="722" customFormat="1" ht="15" customHeight="1">
      <c r="B1193" s="721"/>
      <c r="C1193" s="553"/>
      <c r="D1193" s="553"/>
      <c r="E1193" s="502" t="s">
        <v>1587</v>
      </c>
      <c r="F1193" s="498"/>
      <c r="G1193" s="535"/>
      <c r="H1193" s="555">
        <f>ROUND((H1192),2)</f>
        <v>2</v>
      </c>
    </row>
    <row r="1194" spans="2:8" s="722" customFormat="1" ht="15" customHeight="1">
      <c r="B1194" s="721"/>
      <c r="C1194" s="650" t="s">
        <v>1737</v>
      </c>
      <c r="D1194" s="465"/>
      <c r="E1194" s="556"/>
      <c r="F1194" s="460"/>
      <c r="G1194" s="460"/>
      <c r="H1194" s="556"/>
    </row>
    <row r="1195" spans="2:8" s="722" customFormat="1" ht="15" customHeight="1">
      <c r="B1195" s="721"/>
      <c r="C1195" s="465"/>
      <c r="D1195" s="465"/>
      <c r="E1195" s="465"/>
      <c r="F1195" s="465"/>
      <c r="G1195" s="465"/>
      <c r="H1195" s="465"/>
    </row>
    <row r="1196" spans="2:8" s="722" customFormat="1" ht="15" customHeight="1">
      <c r="B1196" s="721"/>
      <c r="C1196" s="651" t="s">
        <v>1403</v>
      </c>
      <c r="D1196" s="465"/>
      <c r="E1196" s="465"/>
      <c r="F1196" s="465"/>
      <c r="G1196" s="465"/>
      <c r="H1196" s="460"/>
    </row>
    <row r="1197" spans="2:8" s="722" customFormat="1" ht="15" customHeight="1">
      <c r="B1197" s="721"/>
      <c r="C1197" s="455"/>
      <c r="D1197" s="465"/>
      <c r="E1197" s="465"/>
      <c r="F1197" s="557"/>
      <c r="G1197" s="558"/>
      <c r="H1197" s="558"/>
    </row>
    <row r="1198" spans="2:8" s="722" customFormat="1" ht="15" customHeight="1">
      <c r="B1198" s="721"/>
      <c r="C1198" s="455"/>
      <c r="D1198" s="559"/>
      <c r="E1198" s="559"/>
      <c r="F1198" s="1205" t="s">
        <v>1405</v>
      </c>
      <c r="G1198" s="1205"/>
      <c r="H1198" s="1205"/>
    </row>
    <row r="1199" spans="2:8" s="722" customFormat="1" ht="15" customHeight="1">
      <c r="B1199" s="721"/>
      <c r="C1199" s="455"/>
      <c r="D1199" s="559"/>
      <c r="E1199" s="559"/>
      <c r="F1199" s="1205"/>
      <c r="G1199" s="1205"/>
      <c r="H1199" s="1205"/>
    </row>
    <row r="1200" spans="2:8" s="722" customFormat="1" ht="15" customHeight="1">
      <c r="B1200" s="721"/>
      <c r="C1200" s="455"/>
      <c r="D1200" s="460"/>
      <c r="E1200" s="460"/>
      <c r="F1200" s="560"/>
      <c r="G1200" s="560"/>
      <c r="H1200" s="460"/>
    </row>
    <row r="1201" spans="2:8" s="722" customFormat="1" ht="15" customHeight="1">
      <c r="B1201" s="721"/>
      <c r="C1201" s="455"/>
      <c r="D1201" s="460"/>
      <c r="E1201" s="460"/>
      <c r="F1201" s="560"/>
      <c r="G1201" s="560"/>
      <c r="H1201" s="460"/>
    </row>
    <row r="1202" spans="2:8" s="722" customFormat="1" ht="80.099999999999994" customHeight="1">
      <c r="B1202" s="721"/>
      <c r="C1202" s="455"/>
      <c r="D1202" s="455"/>
      <c r="E1202" s="455"/>
      <c r="F1202" s="455"/>
      <c r="G1202" s="455"/>
      <c r="H1202" s="455"/>
    </row>
    <row r="1203" spans="2:8" s="722" customFormat="1" ht="15" customHeight="1">
      <c r="B1203" s="721"/>
      <c r="C1203" s="561"/>
      <c r="D1203" s="465"/>
      <c r="E1203" s="455"/>
      <c r="F1203" s="456"/>
      <c r="G1203" s="562"/>
      <c r="H1203" s="457"/>
    </row>
    <row r="1204" spans="2:8" s="722" customFormat="1" ht="21.75" customHeight="1">
      <c r="B1204" s="721"/>
      <c r="C1204" s="1208" t="s">
        <v>1579</v>
      </c>
      <c r="D1204" s="1208"/>
      <c r="E1204" s="1208"/>
      <c r="F1204" s="1208"/>
      <c r="G1204" s="1208"/>
      <c r="H1204" s="1208"/>
    </row>
    <row r="1205" spans="2:8" s="722" customFormat="1" ht="15" customHeight="1">
      <c r="B1205" s="721"/>
      <c r="C1205" s="458" t="s">
        <v>1255</v>
      </c>
      <c r="D1205" s="585" t="str">
        <f>+'PRESUPUESTO UNIV UARTES'!B122</f>
        <v>3.08</v>
      </c>
      <c r="E1205" s="460"/>
      <c r="F1205" s="460"/>
      <c r="G1205" s="461" t="s">
        <v>1256</v>
      </c>
      <c r="H1205" s="462" t="str">
        <f>+'PRESUPUESTO UNIV UARTES'!G122</f>
        <v>m2</v>
      </c>
    </row>
    <row r="1206" spans="2:8" s="722" customFormat="1" ht="48.75" customHeight="1">
      <c r="B1206" s="721"/>
      <c r="C1206" s="463" t="s">
        <v>1258</v>
      </c>
      <c r="D1206" s="1213" t="str">
        <f>+'PRESUPUESTO UNIV UARTES'!C122</f>
        <v>Provisión e instalación de Gypsum, tipo paneles, recubrimiento ventanales salon danza 3er piso, incluye acabado de pintura, perfil en perimetro de ventanales y elementos necesarios para la sujeción.</v>
      </c>
      <c r="E1206" s="1213"/>
      <c r="F1206" s="1213"/>
      <c r="G1206" s="1213"/>
      <c r="H1206" s="1213"/>
    </row>
    <row r="1207" spans="2:8" s="722" customFormat="1" ht="15" customHeight="1">
      <c r="B1207" s="721"/>
      <c r="C1207" s="465"/>
      <c r="D1207" s="465"/>
      <c r="E1207" s="465"/>
      <c r="F1207" s="465"/>
      <c r="G1207" s="465"/>
      <c r="H1207" s="465"/>
    </row>
    <row r="1208" spans="2:8" s="722" customFormat="1" ht="15" customHeight="1">
      <c r="B1208" s="721"/>
      <c r="C1208" s="468" t="s">
        <v>1259</v>
      </c>
      <c r="D1208" s="469"/>
      <c r="E1208" s="469"/>
      <c r="F1208" s="469"/>
      <c r="G1208" s="469"/>
      <c r="H1208" s="470"/>
    </row>
    <row r="1209" spans="2:8" s="722" customFormat="1" ht="15" customHeight="1">
      <c r="B1209" s="721"/>
      <c r="C1209" s="474" t="s">
        <v>8</v>
      </c>
      <c r="D1209" s="474" t="s">
        <v>10</v>
      </c>
      <c r="E1209" s="474" t="s">
        <v>1261</v>
      </c>
      <c r="F1209" s="800" t="s">
        <v>1262</v>
      </c>
      <c r="G1209" s="800" t="s">
        <v>1263</v>
      </c>
      <c r="H1209" s="799" t="s">
        <v>1264</v>
      </c>
    </row>
    <row r="1210" spans="2:8" s="722" customFormat="1" ht="15" customHeight="1">
      <c r="B1210" s="721"/>
      <c r="C1210" s="476" t="s">
        <v>1282</v>
      </c>
      <c r="D1210" s="512"/>
      <c r="E1210" s="478"/>
      <c r="F1210" s="479"/>
      <c r="G1210" s="525"/>
      <c r="H1210" s="479">
        <f>5%*H1225</f>
        <v>3.9758000000000007E-3</v>
      </c>
    </row>
    <row r="1211" spans="2:8" s="722" customFormat="1" ht="15" customHeight="1">
      <c r="B1211" s="721"/>
      <c r="C1211" s="476"/>
      <c r="D1211" s="512"/>
      <c r="E1211" s="476"/>
      <c r="F1211" s="510"/>
      <c r="G1211" s="566"/>
      <c r="H1211" s="510"/>
    </row>
    <row r="1212" spans="2:8" s="722" customFormat="1" ht="15" customHeight="1">
      <c r="B1212" s="721"/>
      <c r="C1212" s="476"/>
      <c r="D1212" s="512"/>
      <c r="E1212" s="476"/>
      <c r="F1212" s="510"/>
      <c r="G1212" s="511"/>
      <c r="H1212" s="510"/>
    </row>
    <row r="1213" spans="2:8" s="722" customFormat="1" ht="15" customHeight="1">
      <c r="B1213" s="721"/>
      <c r="C1213" s="476"/>
      <c r="D1213" s="512"/>
      <c r="E1213" s="476"/>
      <c r="F1213" s="510"/>
      <c r="G1213" s="511"/>
      <c r="H1213" s="510"/>
    </row>
    <row r="1214" spans="2:8" s="722" customFormat="1" ht="15" customHeight="1">
      <c r="B1214" s="721"/>
      <c r="C1214" s="476"/>
      <c r="D1214" s="512"/>
      <c r="E1214" s="476"/>
      <c r="F1214" s="510"/>
      <c r="G1214" s="511"/>
      <c r="H1214" s="510"/>
    </row>
    <row r="1215" spans="2:8" s="722" customFormat="1" ht="15" customHeight="1">
      <c r="B1215" s="721"/>
      <c r="C1215" s="476"/>
      <c r="D1215" s="490"/>
      <c r="E1215" s="476"/>
      <c r="F1215" s="510"/>
      <c r="G1215" s="511"/>
      <c r="H1215" s="494"/>
    </row>
    <row r="1216" spans="2:8" s="722" customFormat="1" ht="15" customHeight="1">
      <c r="B1216" s="721"/>
      <c r="C1216" s="515" t="s">
        <v>1279</v>
      </c>
      <c r="D1216" s="514"/>
      <c r="E1216" s="515"/>
      <c r="F1216" s="563"/>
      <c r="G1216" s="590"/>
      <c r="H1216" s="564">
        <f>SUM(H1210:H1215)</f>
        <v>3.9758000000000007E-3</v>
      </c>
    </row>
    <row r="1217" spans="2:8" s="722" customFormat="1" ht="15" customHeight="1">
      <c r="B1217" s="721"/>
      <c r="C1217" s="502" t="s">
        <v>1267</v>
      </c>
      <c r="D1217" s="503"/>
      <c r="E1217" s="503"/>
      <c r="F1217" s="503"/>
      <c r="G1217" s="504"/>
      <c r="H1217" s="470"/>
    </row>
    <row r="1218" spans="2:8" s="722" customFormat="1" ht="15" customHeight="1">
      <c r="B1218" s="721"/>
      <c r="C1218" s="800" t="s">
        <v>8</v>
      </c>
      <c r="D1218" s="573" t="s">
        <v>10</v>
      </c>
      <c r="E1218" s="800" t="s">
        <v>1268</v>
      </c>
      <c r="F1218" s="800" t="s">
        <v>1262</v>
      </c>
      <c r="G1218" s="583" t="s">
        <v>1263</v>
      </c>
      <c r="H1218" s="800" t="s">
        <v>1264</v>
      </c>
    </row>
    <row r="1219" spans="2:8" s="722" customFormat="1" ht="15" customHeight="1">
      <c r="B1219" s="721"/>
      <c r="C1219" s="600" t="s">
        <v>1280</v>
      </c>
      <c r="D1219" s="567">
        <v>0.5</v>
      </c>
      <c r="E1219" s="587">
        <f>+'MANO DE OBRA'!F17</f>
        <v>3.83</v>
      </c>
      <c r="F1219" s="479">
        <f>D1219*E1219</f>
        <v>1.915</v>
      </c>
      <c r="G1219" s="565">
        <v>1.03E-2</v>
      </c>
      <c r="H1219" s="479">
        <f>F1219*G1219</f>
        <v>1.9724499999999999E-2</v>
      </c>
    </row>
    <row r="1220" spans="2:8" s="722" customFormat="1" ht="27.75" customHeight="1">
      <c r="B1220" s="721"/>
      <c r="C1220" s="776" t="s">
        <v>1617</v>
      </c>
      <c r="D1220" s="512">
        <v>1</v>
      </c>
      <c r="E1220" s="599">
        <f>+'MANO DE OBRA'!F30</f>
        <v>3.87</v>
      </c>
      <c r="F1220" s="510">
        <f>D1220*E1220</f>
        <v>3.87</v>
      </c>
      <c r="G1220" s="566">
        <f>G1219</f>
        <v>1.03E-2</v>
      </c>
      <c r="H1220" s="510">
        <f>F1220*G1220</f>
        <v>3.9861000000000001E-2</v>
      </c>
    </row>
    <row r="1221" spans="2:8" s="722" customFormat="1" ht="15" customHeight="1">
      <c r="B1221" s="721"/>
      <c r="C1221" s="509" t="s">
        <v>1299</v>
      </c>
      <c r="D1221" s="576">
        <v>0.5</v>
      </c>
      <c r="E1221" s="584">
        <f>+'MANO DE OBRA'!F35</f>
        <v>3.87</v>
      </c>
      <c r="F1221" s="510">
        <f>D1221*E1221</f>
        <v>1.9350000000000001</v>
      </c>
      <c r="G1221" s="566">
        <f>G1220</f>
        <v>1.03E-2</v>
      </c>
      <c r="H1221" s="510">
        <f>F1221*G1221</f>
        <v>1.99305E-2</v>
      </c>
    </row>
    <row r="1222" spans="2:8" s="722" customFormat="1" ht="15" customHeight="1">
      <c r="B1222" s="721"/>
      <c r="C1222" s="509"/>
      <c r="D1222" s="576"/>
      <c r="E1222" s="584"/>
      <c r="F1222" s="510"/>
      <c r="G1222" s="566"/>
      <c r="H1222" s="510"/>
    </row>
    <row r="1223" spans="2:8" s="722" customFormat="1" ht="15" customHeight="1">
      <c r="B1223" s="721"/>
      <c r="C1223" s="509"/>
      <c r="D1223" s="512"/>
      <c r="E1223" s="476"/>
      <c r="F1223" s="510"/>
      <c r="G1223" s="491"/>
      <c r="H1223" s="510"/>
    </row>
    <row r="1224" spans="2:8" s="722" customFormat="1" ht="15" customHeight="1">
      <c r="B1224" s="721"/>
      <c r="C1224" s="509"/>
      <c r="D1224" s="512"/>
      <c r="E1224" s="476"/>
      <c r="F1224" s="510"/>
      <c r="G1224" s="512"/>
      <c r="H1224" s="510"/>
    </row>
    <row r="1225" spans="2:8" s="722" customFormat="1" ht="15" customHeight="1">
      <c r="B1225" s="721"/>
      <c r="C1225" s="514" t="s">
        <v>1269</v>
      </c>
      <c r="D1225" s="514"/>
      <c r="E1225" s="515"/>
      <c r="F1225" s="514"/>
      <c r="G1225" s="470"/>
      <c r="H1225" s="501">
        <f>SUM(H1219:H1224)</f>
        <v>7.9516000000000003E-2</v>
      </c>
    </row>
    <row r="1226" spans="2:8" s="722" customFormat="1" ht="15" customHeight="1">
      <c r="B1226" s="721"/>
      <c r="C1226" s="502" t="s">
        <v>547</v>
      </c>
      <c r="D1226" s="469"/>
      <c r="E1226" s="503"/>
      <c r="F1226" s="503"/>
      <c r="G1226" s="469"/>
      <c r="H1226" s="470"/>
    </row>
    <row r="1227" spans="2:8" s="722" customFormat="1" ht="15" customHeight="1">
      <c r="B1227" s="721"/>
      <c r="C1227" s="579" t="s">
        <v>8</v>
      </c>
      <c r="D1227" s="519"/>
      <c r="E1227" s="519" t="s">
        <v>9</v>
      </c>
      <c r="F1227" s="520" t="s">
        <v>10</v>
      </c>
      <c r="G1227" s="520" t="s">
        <v>1270</v>
      </c>
      <c r="H1227" s="519" t="s">
        <v>1264</v>
      </c>
    </row>
    <row r="1228" spans="2:8" s="722" customFormat="1" ht="33" customHeight="1">
      <c r="B1228" s="721"/>
      <c r="C1228" s="798" t="s">
        <v>1611</v>
      </c>
      <c r="D1228" s="736"/>
      <c r="E1228" s="737" t="s">
        <v>1281</v>
      </c>
      <c r="F1228" s="734">
        <v>1</v>
      </c>
      <c r="G1228" s="735">
        <f>+MATERIALES!I236</f>
        <v>9.8800000000000008</v>
      </c>
      <c r="H1228" s="619">
        <f>F1228*G1228</f>
        <v>9.8800000000000008</v>
      </c>
    </row>
    <row r="1229" spans="2:8" s="722" customFormat="1" ht="15" customHeight="1">
      <c r="B1229" s="721"/>
      <c r="C1229" s="528" t="s">
        <v>1609</v>
      </c>
      <c r="D1229" s="491"/>
      <c r="E1229" s="529" t="s">
        <v>1257</v>
      </c>
      <c r="F1229" s="512">
        <v>8</v>
      </c>
      <c r="G1229" s="595">
        <v>0.01</v>
      </c>
      <c r="H1229" s="510">
        <f t="shared" ref="H1229:H1231" si="11">F1229*G1229</f>
        <v>0.08</v>
      </c>
    </row>
    <row r="1230" spans="2:8" s="722" customFormat="1" ht="15" customHeight="1">
      <c r="B1230" s="721"/>
      <c r="C1230" s="528" t="s">
        <v>1610</v>
      </c>
      <c r="D1230" s="491"/>
      <c r="E1230" s="594" t="s">
        <v>1257</v>
      </c>
      <c r="F1230" s="512">
        <v>0.03</v>
      </c>
      <c r="G1230" s="595">
        <v>4</v>
      </c>
      <c r="H1230" s="510">
        <f t="shared" si="11"/>
        <v>0.12</v>
      </c>
    </row>
    <row r="1231" spans="2:8" s="722" customFormat="1" ht="15" customHeight="1">
      <c r="B1231" s="721"/>
      <c r="C1231" s="738" t="s">
        <v>1710</v>
      </c>
      <c r="D1231" s="491"/>
      <c r="E1231" s="594" t="s">
        <v>1298</v>
      </c>
      <c r="F1231" s="512">
        <v>0.01</v>
      </c>
      <c r="G1231" s="595">
        <f>+MATERIALES!I235</f>
        <v>16</v>
      </c>
      <c r="H1231" s="510">
        <f t="shared" si="11"/>
        <v>0.16</v>
      </c>
    </row>
    <row r="1232" spans="2:8" s="722" customFormat="1" ht="15" customHeight="1">
      <c r="B1232" s="721"/>
      <c r="C1232" s="603"/>
      <c r="D1232" s="491"/>
      <c r="E1232" s="594"/>
      <c r="F1232" s="512"/>
      <c r="G1232" s="595"/>
      <c r="H1232" s="510"/>
    </row>
    <row r="1233" spans="2:8" s="722" customFormat="1" ht="15" customHeight="1">
      <c r="B1233" s="721"/>
      <c r="C1233" s="528"/>
      <c r="D1233" s="491"/>
      <c r="E1233" s="529"/>
      <c r="F1233" s="512"/>
      <c r="G1233" s="531"/>
      <c r="H1233" s="510"/>
    </row>
    <row r="1234" spans="2:8" s="722" customFormat="1" ht="15" customHeight="1">
      <c r="B1234" s="721"/>
      <c r="C1234" s="528"/>
      <c r="D1234" s="491"/>
      <c r="E1234" s="529"/>
      <c r="F1234" s="512"/>
      <c r="G1234" s="531"/>
      <c r="H1234" s="510"/>
    </row>
    <row r="1235" spans="2:8" s="722" customFormat="1" ht="15" customHeight="1">
      <c r="B1235" s="721"/>
      <c r="C1235" s="528"/>
      <c r="D1235" s="491"/>
      <c r="E1235" s="529"/>
      <c r="F1235" s="512"/>
      <c r="G1235" s="531"/>
      <c r="H1235" s="510"/>
    </row>
    <row r="1236" spans="2:8" s="722" customFormat="1" ht="15" customHeight="1">
      <c r="B1236" s="721"/>
      <c r="C1236" s="528"/>
      <c r="D1236" s="491"/>
      <c r="E1236" s="529"/>
      <c r="F1236" s="512"/>
      <c r="G1236" s="531"/>
      <c r="H1236" s="532"/>
    </row>
    <row r="1237" spans="2:8" s="722" customFormat="1" ht="15" customHeight="1">
      <c r="B1237" s="721"/>
      <c r="C1237" s="528"/>
      <c r="D1237" s="491"/>
      <c r="E1237" s="529"/>
      <c r="F1237" s="512"/>
      <c r="G1237" s="531"/>
      <c r="H1237" s="532"/>
    </row>
    <row r="1238" spans="2:8" s="722" customFormat="1" ht="15" customHeight="1">
      <c r="B1238" s="721"/>
      <c r="C1238" s="533"/>
      <c r="D1238" s="498"/>
      <c r="E1238" s="534"/>
      <c r="F1238" s="497"/>
      <c r="G1238" s="535"/>
      <c r="H1238" s="536"/>
    </row>
    <row r="1239" spans="2:8" s="722" customFormat="1" ht="15" customHeight="1">
      <c r="B1239" s="721"/>
      <c r="C1239" s="476" t="s">
        <v>1271</v>
      </c>
      <c r="D1239" s="531"/>
      <c r="E1239" s="538"/>
      <c r="F1239" s="498"/>
      <c r="G1239" s="497"/>
      <c r="H1239" s="539">
        <f>SUM(H1228:H1238)</f>
        <v>10.24</v>
      </c>
    </row>
    <row r="1240" spans="2:8" s="722" customFormat="1" ht="15" customHeight="1">
      <c r="B1240" s="721"/>
      <c r="C1240" s="468" t="s">
        <v>1272</v>
      </c>
      <c r="D1240" s="469"/>
      <c r="E1240" s="469"/>
      <c r="F1240" s="469"/>
      <c r="G1240" s="469"/>
      <c r="H1240" s="470"/>
    </row>
    <row r="1241" spans="2:8" s="722" customFormat="1" ht="15" customHeight="1">
      <c r="B1241" s="721"/>
      <c r="C1241" s="579" t="s">
        <v>8</v>
      </c>
      <c r="D1241" s="519"/>
      <c r="E1241" s="519" t="s">
        <v>9</v>
      </c>
      <c r="F1241" s="543" t="s">
        <v>10</v>
      </c>
      <c r="G1241" s="520" t="s">
        <v>1261</v>
      </c>
      <c r="H1241" s="519" t="s">
        <v>1264</v>
      </c>
    </row>
    <row r="1242" spans="2:8" s="722" customFormat="1" ht="15" customHeight="1">
      <c r="B1242" s="721"/>
      <c r="C1242" s="1195"/>
      <c r="D1242" s="1196"/>
      <c r="E1242" s="545"/>
      <c r="F1242" s="567"/>
      <c r="G1242" s="544"/>
      <c r="H1242" s="479"/>
    </row>
    <row r="1243" spans="2:8" s="722" customFormat="1" ht="15" customHeight="1">
      <c r="B1243" s="721"/>
      <c r="C1243" s="613"/>
      <c r="D1243" s="531"/>
      <c r="E1243" s="547"/>
      <c r="F1243" s="512"/>
      <c r="G1243" s="476"/>
      <c r="H1243" s="510"/>
    </row>
    <row r="1244" spans="2:8" s="722" customFormat="1" ht="15" customHeight="1">
      <c r="B1244" s="721"/>
      <c r="C1244" s="613"/>
      <c r="D1244" s="531"/>
      <c r="E1244" s="547"/>
      <c r="F1244" s="512"/>
      <c r="G1244" s="476"/>
      <c r="H1244" s="510"/>
    </row>
    <row r="1245" spans="2:8" s="722" customFormat="1" ht="15" customHeight="1">
      <c r="B1245" s="721"/>
      <c r="C1245" s="613"/>
      <c r="D1245" s="531"/>
      <c r="E1245" s="547"/>
      <c r="F1245" s="512"/>
      <c r="G1245" s="476"/>
      <c r="H1245" s="510"/>
    </row>
    <row r="1246" spans="2:8" s="722" customFormat="1" ht="15" customHeight="1">
      <c r="B1246" s="721"/>
      <c r="C1246" s="515" t="s">
        <v>1273</v>
      </c>
      <c r="D1246" s="548"/>
      <c r="E1246" s="548"/>
      <c r="F1246" s="549"/>
      <c r="G1246" s="550"/>
      <c r="H1246" s="620">
        <f>SUM(H1242:H1245)</f>
        <v>0</v>
      </c>
    </row>
    <row r="1247" spans="2:8" s="720" customFormat="1" ht="15" customHeight="1">
      <c r="B1247" s="719"/>
      <c r="C1247" s="491"/>
      <c r="D1247" s="491"/>
      <c r="E1247" s="496"/>
      <c r="F1247" s="498"/>
      <c r="G1247" s="551"/>
      <c r="H1247" s="552">
        <f>H1216+H1225+H1239+H1246</f>
        <v>10.323491799999999</v>
      </c>
    </row>
    <row r="1248" spans="2:8" s="720" customFormat="1" ht="15" customHeight="1">
      <c r="B1248" s="719"/>
      <c r="C1248" s="553"/>
      <c r="D1248" s="553"/>
      <c r="E1248" s="515" t="s">
        <v>1274</v>
      </c>
      <c r="F1248" s="549"/>
      <c r="G1248" s="548"/>
      <c r="H1248" s="470">
        <f>ROUND((H1246+H1239+H1225+H1216),2)</f>
        <v>10.32</v>
      </c>
    </row>
    <row r="1249" spans="2:8" s="720" customFormat="1" ht="15" customHeight="1">
      <c r="B1249" s="719"/>
      <c r="C1249" s="553"/>
      <c r="D1249" s="553"/>
      <c r="E1249" s="468" t="s">
        <v>1275</v>
      </c>
      <c r="F1249" s="549"/>
      <c r="G1249" s="554">
        <v>0.15</v>
      </c>
      <c r="H1249" s="548">
        <f>H1248*G1249</f>
        <v>1.548</v>
      </c>
    </row>
    <row r="1250" spans="2:8" s="720" customFormat="1" ht="15" customHeight="1">
      <c r="B1250" s="719"/>
      <c r="C1250" s="553"/>
      <c r="D1250" s="553"/>
      <c r="E1250" s="468" t="s">
        <v>1276</v>
      </c>
      <c r="F1250" s="549"/>
      <c r="G1250" s="554">
        <v>0.05</v>
      </c>
      <c r="H1250" s="548">
        <f>H1248*G1250</f>
        <v>0.51600000000000001</v>
      </c>
    </row>
    <row r="1251" spans="2:8" s="720" customFormat="1" ht="15" customHeight="1">
      <c r="B1251" s="719"/>
      <c r="C1251" s="553"/>
      <c r="D1251" s="553"/>
      <c r="E1251" s="468" t="s">
        <v>1277</v>
      </c>
      <c r="F1251" s="549"/>
      <c r="G1251" s="548"/>
      <c r="H1251" s="548">
        <f>SUM(H1248:H1250)</f>
        <v>12.384</v>
      </c>
    </row>
    <row r="1252" spans="2:8" s="720" customFormat="1" ht="15" customHeight="1">
      <c r="B1252" s="719"/>
      <c r="C1252" s="553"/>
      <c r="D1252" s="553"/>
      <c r="E1252" s="502" t="s">
        <v>1587</v>
      </c>
      <c r="F1252" s="498"/>
      <c r="G1252" s="535"/>
      <c r="H1252" s="555">
        <f>ROUND((H1251),2)</f>
        <v>12.38</v>
      </c>
    </row>
    <row r="1253" spans="2:8" s="451" customFormat="1" ht="15" customHeight="1">
      <c r="B1253" s="452"/>
      <c r="C1253" s="650" t="s">
        <v>1738</v>
      </c>
      <c r="D1253" s="465"/>
      <c r="E1253" s="556"/>
      <c r="F1253" s="460"/>
      <c r="G1253" s="460"/>
      <c r="H1253" s="556"/>
    </row>
    <row r="1254" spans="2:8" s="451" customFormat="1" ht="15" customHeight="1">
      <c r="B1254" s="452"/>
      <c r="C1254" s="465"/>
      <c r="D1254" s="465"/>
      <c r="E1254" s="465"/>
      <c r="F1254" s="465"/>
      <c r="G1254" s="465"/>
      <c r="H1254" s="465"/>
    </row>
    <row r="1255" spans="2:8" s="451" customFormat="1" ht="15" customHeight="1">
      <c r="B1255" s="452"/>
      <c r="C1255" s="651" t="s">
        <v>1403</v>
      </c>
      <c r="D1255" s="465"/>
      <c r="E1255" s="465"/>
      <c r="F1255" s="465"/>
      <c r="G1255" s="465"/>
      <c r="H1255" s="460"/>
    </row>
    <row r="1256" spans="2:8" s="451" customFormat="1" ht="15" customHeight="1">
      <c r="B1256" s="452"/>
      <c r="C1256" s="455"/>
      <c r="D1256" s="465"/>
      <c r="E1256" s="465"/>
      <c r="F1256" s="557"/>
      <c r="G1256" s="558"/>
      <c r="H1256" s="558"/>
    </row>
    <row r="1257" spans="2:8" s="451" customFormat="1" ht="15" customHeight="1">
      <c r="B1257" s="452"/>
      <c r="C1257" s="455"/>
      <c r="D1257" s="559"/>
      <c r="E1257" s="559"/>
      <c r="F1257" s="1205" t="s">
        <v>1405</v>
      </c>
      <c r="G1257" s="1205"/>
      <c r="H1257" s="1205"/>
    </row>
    <row r="1258" spans="2:8" s="451" customFormat="1" ht="80.099999999999994" customHeight="1">
      <c r="B1258" s="452"/>
      <c r="C1258" s="455"/>
      <c r="D1258" s="559"/>
      <c r="E1258" s="559"/>
      <c r="F1258" s="1205"/>
      <c r="G1258" s="1205"/>
      <c r="H1258" s="1205"/>
    </row>
    <row r="1259" spans="2:8" s="451" customFormat="1" ht="15" customHeight="1">
      <c r="B1259" s="452"/>
      <c r="C1259" s="455"/>
      <c r="D1259" s="460"/>
      <c r="E1259" s="460"/>
      <c r="F1259" s="456"/>
      <c r="G1259" s="562"/>
      <c r="H1259" s="460"/>
    </row>
    <row r="1260" spans="2:8" s="451" customFormat="1" ht="21.75" customHeight="1">
      <c r="B1260" s="452"/>
      <c r="C1260" s="1208" t="s">
        <v>1579</v>
      </c>
      <c r="D1260" s="1208"/>
      <c r="E1260" s="1208"/>
      <c r="F1260" s="1208"/>
      <c r="G1260" s="1208"/>
      <c r="H1260" s="1208"/>
    </row>
    <row r="1261" spans="2:8" s="451" customFormat="1" ht="15" customHeight="1">
      <c r="B1261" s="452"/>
      <c r="C1261" s="458" t="s">
        <v>1255</v>
      </c>
      <c r="D1261" s="459" t="str">
        <f>+'PRESUPUESTO UNIV UARTES'!B124</f>
        <v>3.10</v>
      </c>
      <c r="E1261" s="460"/>
      <c r="F1261" s="460"/>
      <c r="G1261" s="461" t="s">
        <v>1256</v>
      </c>
      <c r="H1261" s="462" t="str">
        <f>+'PRESUPUESTO UNIV UARTES'!G124</f>
        <v>m2</v>
      </c>
    </row>
    <row r="1262" spans="2:8" s="451" customFormat="1" ht="45.75" customHeight="1">
      <c r="B1262" s="452"/>
      <c r="C1262" s="463" t="s">
        <v>1258</v>
      </c>
      <c r="D1262" s="1209" t="str">
        <f>+'PRESUPUESTO UNIV UARTES'!C124</f>
        <v xml:space="preserve">Provisión e instalación de cortinas de tela negra tipo B1 con anillos niquelados cada 250mm (incluye rieles, ganchos ovalados o en u) ignífuga para teatro paso 300g/m2 tela libre de plomo </v>
      </c>
      <c r="E1262" s="1209"/>
      <c r="F1262" s="1209"/>
      <c r="G1262" s="1209"/>
      <c r="H1262" s="1209"/>
    </row>
    <row r="1263" spans="2:8" s="451" customFormat="1" ht="15" customHeight="1">
      <c r="B1263" s="452"/>
      <c r="C1263" s="465"/>
      <c r="D1263" s="465"/>
      <c r="E1263" s="465"/>
      <c r="F1263" s="465"/>
      <c r="G1263" s="465"/>
      <c r="H1263" s="465"/>
    </row>
    <row r="1264" spans="2:8" s="451" customFormat="1" ht="15" customHeight="1">
      <c r="B1264" s="452"/>
      <c r="C1264" s="468" t="s">
        <v>1259</v>
      </c>
      <c r="D1264" s="469"/>
      <c r="E1264" s="469"/>
      <c r="F1264" s="469"/>
      <c r="G1264" s="469"/>
      <c r="H1264" s="470"/>
    </row>
    <row r="1265" spans="2:8" s="451" customFormat="1" ht="15" customHeight="1">
      <c r="B1265" s="452"/>
      <c r="C1265" s="474" t="s">
        <v>8</v>
      </c>
      <c r="D1265" s="474" t="s">
        <v>10</v>
      </c>
      <c r="E1265" s="474" t="s">
        <v>1261</v>
      </c>
      <c r="F1265" s="570" t="s">
        <v>1262</v>
      </c>
      <c r="G1265" s="474" t="s">
        <v>1263</v>
      </c>
      <c r="H1265" s="474" t="s">
        <v>1264</v>
      </c>
    </row>
    <row r="1266" spans="2:8" s="451" customFormat="1" ht="15" customHeight="1">
      <c r="B1266" s="452"/>
      <c r="C1266" s="476" t="s">
        <v>1282</v>
      </c>
      <c r="D1266" s="512"/>
      <c r="E1266" s="478"/>
      <c r="F1266" s="479"/>
      <c r="G1266" s="607"/>
      <c r="H1266" s="510">
        <f>5%*H1281</f>
        <v>8.4333600000000009E-2</v>
      </c>
    </row>
    <row r="1267" spans="2:8" s="451" customFormat="1" ht="15" customHeight="1">
      <c r="B1267" s="452"/>
      <c r="C1267" s="476"/>
      <c r="D1267" s="512"/>
      <c r="E1267" s="476"/>
      <c r="F1267" s="510"/>
      <c r="G1267" s="511"/>
      <c r="H1267" s="532"/>
    </row>
    <row r="1268" spans="2:8" s="451" customFormat="1" ht="15" customHeight="1">
      <c r="B1268" s="452"/>
      <c r="C1268" s="476"/>
      <c r="D1268" s="512"/>
      <c r="E1268" s="476"/>
      <c r="F1268" s="510"/>
      <c r="G1268" s="511"/>
      <c r="H1268" s="532"/>
    </row>
    <row r="1269" spans="2:8" s="451" customFormat="1" ht="15" customHeight="1">
      <c r="B1269" s="452"/>
      <c r="C1269" s="476"/>
      <c r="D1269" s="512"/>
      <c r="E1269" s="476"/>
      <c r="F1269" s="510"/>
      <c r="G1269" s="511"/>
      <c r="H1269" s="532"/>
    </row>
    <row r="1270" spans="2:8" s="451" customFormat="1" ht="15" customHeight="1">
      <c r="B1270" s="452"/>
      <c r="C1270" s="476"/>
      <c r="D1270" s="512"/>
      <c r="E1270" s="476"/>
      <c r="F1270" s="510"/>
      <c r="G1270" s="530"/>
      <c r="H1270" s="494"/>
    </row>
    <row r="1271" spans="2:8" s="451" customFormat="1" ht="15" customHeight="1">
      <c r="B1271" s="452"/>
      <c r="C1271" s="496" t="s">
        <v>1279</v>
      </c>
      <c r="D1271" s="497"/>
      <c r="E1271" s="496"/>
      <c r="F1271" s="494"/>
      <c r="G1271" s="608"/>
      <c r="H1271" s="564">
        <f>SUM(H1266:H1270)</f>
        <v>8.4333600000000009E-2</v>
      </c>
    </row>
    <row r="1272" spans="2:8" s="451" customFormat="1" ht="15" customHeight="1">
      <c r="B1272" s="452"/>
      <c r="C1272" s="502" t="s">
        <v>1267</v>
      </c>
      <c r="D1272" s="503"/>
      <c r="E1272" s="503"/>
      <c r="F1272" s="503"/>
      <c r="G1272" s="572"/>
      <c r="H1272" s="470"/>
    </row>
    <row r="1273" spans="2:8" s="451" customFormat="1" ht="15" customHeight="1">
      <c r="B1273" s="452"/>
      <c r="C1273" s="474" t="s">
        <v>8</v>
      </c>
      <c r="D1273" s="573" t="s">
        <v>10</v>
      </c>
      <c r="E1273" s="507" t="s">
        <v>1268</v>
      </c>
      <c r="F1273" s="507" t="s">
        <v>1262</v>
      </c>
      <c r="G1273" s="574" t="s">
        <v>1263</v>
      </c>
      <c r="H1273" s="507" t="s">
        <v>1264</v>
      </c>
    </row>
    <row r="1274" spans="2:8" s="451" customFormat="1" ht="15" customHeight="1">
      <c r="B1274" s="452"/>
      <c r="C1274" s="600" t="s">
        <v>1280</v>
      </c>
      <c r="D1274" s="567">
        <v>1</v>
      </c>
      <c r="E1274" s="587">
        <f>+'MANO DE OBRA'!F17</f>
        <v>3.83</v>
      </c>
      <c r="F1274" s="479">
        <f>D1274*E1274</f>
        <v>3.83</v>
      </c>
      <c r="G1274" s="565">
        <v>0.20799999999999999</v>
      </c>
      <c r="H1274" s="479">
        <f>F1274*G1274</f>
        <v>0.79664000000000001</v>
      </c>
    </row>
    <row r="1275" spans="2:8" s="451" customFormat="1" ht="25.5" customHeight="1">
      <c r="B1275" s="452"/>
      <c r="C1275" s="776" t="s">
        <v>1617</v>
      </c>
      <c r="D1275" s="512">
        <v>1</v>
      </c>
      <c r="E1275" s="599">
        <f>+'MANO DE OBRA'!F18</f>
        <v>3.87</v>
      </c>
      <c r="F1275" s="510">
        <f>D1275*E1275</f>
        <v>3.87</v>
      </c>
      <c r="G1275" s="566">
        <f>G1274</f>
        <v>0.20799999999999999</v>
      </c>
      <c r="H1275" s="510">
        <f>F1275*G1275</f>
        <v>0.80496000000000001</v>
      </c>
    </row>
    <row r="1276" spans="2:8" s="451" customFormat="1" ht="15" customHeight="1">
      <c r="B1276" s="452"/>
      <c r="C1276" s="601" t="s">
        <v>1401</v>
      </c>
      <c r="D1276" s="512">
        <v>0.1</v>
      </c>
      <c r="E1276" s="599">
        <f>+'MANO DE OBRA'!F69</f>
        <v>4.09</v>
      </c>
      <c r="F1276" s="510">
        <f>D1276*E1276</f>
        <v>0.40900000000000003</v>
      </c>
      <c r="G1276" s="566">
        <f>G1275</f>
        <v>0.20799999999999999</v>
      </c>
      <c r="H1276" s="510">
        <f>F1276*G1276</f>
        <v>8.5072000000000009E-2</v>
      </c>
    </row>
    <row r="1277" spans="2:8" s="451" customFormat="1" ht="15" customHeight="1">
      <c r="B1277" s="452"/>
      <c r="C1277" s="601"/>
      <c r="D1277" s="512"/>
      <c r="E1277" s="599"/>
      <c r="F1277" s="510"/>
      <c r="G1277" s="566"/>
      <c r="H1277" s="510"/>
    </row>
    <row r="1278" spans="2:8" s="451" customFormat="1" ht="15" customHeight="1">
      <c r="B1278" s="452"/>
      <c r="C1278" s="509"/>
      <c r="D1278" s="512"/>
      <c r="E1278" s="476"/>
      <c r="F1278" s="510"/>
      <c r="G1278" s="591"/>
      <c r="H1278" s="510"/>
    </row>
    <row r="1279" spans="2:8" s="451" customFormat="1" ht="15" customHeight="1">
      <c r="B1279" s="452"/>
      <c r="C1279" s="601"/>
      <c r="D1279" s="512"/>
      <c r="E1279" s="599"/>
      <c r="F1279" s="510"/>
      <c r="G1279" s="491"/>
      <c r="H1279" s="510"/>
    </row>
    <row r="1280" spans="2:8" s="451" customFormat="1" ht="15" customHeight="1">
      <c r="B1280" s="452"/>
      <c r="C1280" s="601"/>
      <c r="D1280" s="512"/>
      <c r="E1280" s="599"/>
      <c r="F1280" s="510"/>
      <c r="G1280" s="491"/>
      <c r="H1280" s="510"/>
    </row>
    <row r="1281" spans="2:8" s="451" customFormat="1" ht="15" customHeight="1">
      <c r="B1281" s="452"/>
      <c r="C1281" s="514" t="s">
        <v>1269</v>
      </c>
      <c r="D1281" s="514"/>
      <c r="E1281" s="515"/>
      <c r="F1281" s="514"/>
      <c r="G1281" s="470"/>
      <c r="H1281" s="501">
        <f>SUM(H1274:H1278)</f>
        <v>1.6866719999999999</v>
      </c>
    </row>
    <row r="1282" spans="2:8" s="451" customFormat="1" ht="15" customHeight="1">
      <c r="B1282" s="452"/>
      <c r="C1282" s="502" t="s">
        <v>547</v>
      </c>
      <c r="D1282" s="469"/>
      <c r="E1282" s="503"/>
      <c r="F1282" s="503"/>
      <c r="G1282" s="469"/>
      <c r="H1282" s="470"/>
    </row>
    <row r="1283" spans="2:8" s="451" customFormat="1" ht="15" customHeight="1">
      <c r="B1283" s="452"/>
      <c r="C1283" s="579" t="s">
        <v>8</v>
      </c>
      <c r="D1283" s="568"/>
      <c r="E1283" s="568" t="s">
        <v>9</v>
      </c>
      <c r="F1283" s="520" t="s">
        <v>10</v>
      </c>
      <c r="G1283" s="520" t="s">
        <v>1270</v>
      </c>
      <c r="H1283" s="519" t="s">
        <v>1264</v>
      </c>
    </row>
    <row r="1284" spans="2:8" s="451" customFormat="1" ht="64.5" customHeight="1">
      <c r="B1284" s="452"/>
      <c r="C1284" s="1206" t="s">
        <v>1739</v>
      </c>
      <c r="D1284" s="1207"/>
      <c r="E1284" s="737" t="s">
        <v>1281</v>
      </c>
      <c r="F1284" s="734">
        <v>1.05</v>
      </c>
      <c r="G1284" s="735">
        <v>38</v>
      </c>
      <c r="H1284" s="619">
        <f>F1284*G1284</f>
        <v>39.9</v>
      </c>
    </row>
    <row r="1285" spans="2:8" s="451" customFormat="1" ht="15" customHeight="1">
      <c r="B1285" s="452"/>
      <c r="C1285" s="528"/>
      <c r="D1285" s="491"/>
      <c r="E1285" s="594"/>
      <c r="F1285" s="512"/>
      <c r="G1285" s="595"/>
      <c r="H1285" s="510"/>
    </row>
    <row r="1286" spans="2:8" s="451" customFormat="1" ht="15" customHeight="1">
      <c r="B1286" s="452"/>
      <c r="C1286" s="528"/>
      <c r="D1286" s="491"/>
      <c r="E1286" s="529"/>
      <c r="F1286" s="511"/>
      <c r="G1286" s="595"/>
      <c r="H1286" s="510"/>
    </row>
    <row r="1287" spans="2:8" s="451" customFormat="1" ht="15" customHeight="1">
      <c r="B1287" s="452"/>
      <c r="C1287" s="528"/>
      <c r="D1287" s="491"/>
      <c r="E1287" s="594"/>
      <c r="F1287" s="511"/>
      <c r="G1287" s="595"/>
      <c r="H1287" s="510"/>
    </row>
    <row r="1288" spans="2:8" s="451" customFormat="1" ht="15" customHeight="1">
      <c r="B1288" s="452"/>
      <c r="C1288" s="528"/>
      <c r="D1288" s="491"/>
      <c r="E1288" s="529"/>
      <c r="F1288" s="511"/>
      <c r="G1288" s="531"/>
      <c r="H1288" s="532"/>
    </row>
    <row r="1289" spans="2:8" s="451" customFormat="1" ht="15" customHeight="1">
      <c r="B1289" s="452"/>
      <c r="C1289" s="528"/>
      <c r="D1289" s="491"/>
      <c r="E1289" s="529"/>
      <c r="F1289" s="511"/>
      <c r="G1289" s="531"/>
      <c r="H1289" s="532"/>
    </row>
    <row r="1290" spans="2:8" s="451" customFormat="1" ht="15" customHeight="1">
      <c r="B1290" s="452"/>
      <c r="C1290" s="528"/>
      <c r="D1290" s="491"/>
      <c r="E1290" s="529"/>
      <c r="F1290" s="512"/>
      <c r="G1290" s="531"/>
      <c r="H1290" s="532"/>
    </row>
    <row r="1291" spans="2:8" s="451" customFormat="1" ht="15" customHeight="1">
      <c r="B1291" s="452"/>
      <c r="C1291" s="528"/>
      <c r="D1291" s="491"/>
      <c r="E1291" s="529"/>
      <c r="F1291" s="512"/>
      <c r="G1291" s="531"/>
      <c r="H1291" s="532"/>
    </row>
    <row r="1292" spans="2:8" s="451" customFormat="1" ht="15" customHeight="1">
      <c r="B1292" s="452"/>
      <c r="C1292" s="528"/>
      <c r="D1292" s="491"/>
      <c r="E1292" s="529"/>
      <c r="F1292" s="512"/>
      <c r="G1292" s="531"/>
      <c r="H1292" s="532"/>
    </row>
    <row r="1293" spans="2:8" s="451" customFormat="1" ht="15" customHeight="1">
      <c r="B1293" s="452"/>
      <c r="C1293" s="528"/>
      <c r="D1293" s="491"/>
      <c r="E1293" s="529"/>
      <c r="F1293" s="512"/>
      <c r="G1293" s="531"/>
      <c r="H1293" s="532"/>
    </row>
    <row r="1294" spans="2:8" s="451" customFormat="1" ht="15" customHeight="1">
      <c r="B1294" s="452"/>
      <c r="C1294" s="533"/>
      <c r="D1294" s="498"/>
      <c r="E1294" s="534"/>
      <c r="F1294" s="497"/>
      <c r="G1294" s="535"/>
      <c r="H1294" s="536"/>
    </row>
    <row r="1295" spans="2:8" s="451" customFormat="1" ht="15" customHeight="1">
      <c r="B1295" s="452"/>
      <c r="C1295" s="476" t="s">
        <v>1271</v>
      </c>
      <c r="D1295" s="531"/>
      <c r="E1295" s="538"/>
      <c r="F1295" s="498"/>
      <c r="G1295" s="497"/>
      <c r="H1295" s="539">
        <f>SUM(H1284:H1294)</f>
        <v>39.9</v>
      </c>
    </row>
    <row r="1296" spans="2:8" s="451" customFormat="1" ht="15" customHeight="1">
      <c r="B1296" s="452"/>
      <c r="C1296" s="468" t="s">
        <v>1272</v>
      </c>
      <c r="D1296" s="469"/>
      <c r="E1296" s="469"/>
      <c r="F1296" s="469"/>
      <c r="G1296" s="469"/>
      <c r="H1296" s="470"/>
    </row>
    <row r="1297" spans="2:8" s="451" customFormat="1" ht="15" customHeight="1">
      <c r="B1297" s="452"/>
      <c r="C1297" s="518" t="s">
        <v>8</v>
      </c>
      <c r="D1297" s="519"/>
      <c r="E1297" s="519" t="s">
        <v>9</v>
      </c>
      <c r="F1297" s="543" t="s">
        <v>10</v>
      </c>
      <c r="G1297" s="520" t="s">
        <v>1261</v>
      </c>
      <c r="H1297" s="519" t="s">
        <v>1264</v>
      </c>
    </row>
    <row r="1298" spans="2:8" s="451" customFormat="1" ht="15" customHeight="1">
      <c r="B1298" s="452"/>
      <c r="C1298" s="544"/>
      <c r="D1298" s="526"/>
      <c r="E1298" s="545"/>
      <c r="F1298" s="567"/>
      <c r="G1298" s="544"/>
      <c r="H1298" s="479"/>
    </row>
    <row r="1299" spans="2:8" s="451" customFormat="1" ht="15" customHeight="1">
      <c r="B1299" s="452"/>
      <c r="C1299" s="476"/>
      <c r="D1299" s="531"/>
      <c r="E1299" s="547"/>
      <c r="F1299" s="512"/>
      <c r="G1299" s="476"/>
      <c r="H1299" s="510"/>
    </row>
    <row r="1300" spans="2:8" s="451" customFormat="1" ht="15" customHeight="1">
      <c r="B1300" s="452"/>
      <c r="C1300" s="476"/>
      <c r="D1300" s="531"/>
      <c r="E1300" s="547"/>
      <c r="F1300" s="512"/>
      <c r="G1300" s="476"/>
      <c r="H1300" s="510"/>
    </row>
    <row r="1301" spans="2:8" s="451" customFormat="1" ht="15" customHeight="1">
      <c r="B1301" s="452"/>
      <c r="C1301" s="476"/>
      <c r="D1301" s="531"/>
      <c r="E1301" s="547"/>
      <c r="F1301" s="512"/>
      <c r="G1301" s="476"/>
      <c r="H1301" s="494"/>
    </row>
    <row r="1302" spans="2:8" s="451" customFormat="1" ht="15" customHeight="1">
      <c r="B1302" s="452"/>
      <c r="C1302" s="515" t="s">
        <v>1273</v>
      </c>
      <c r="D1302" s="548"/>
      <c r="E1302" s="548"/>
      <c r="F1302" s="549"/>
      <c r="G1302" s="550"/>
      <c r="H1302" s="609">
        <f>SUM(H1298:H1301)</f>
        <v>0</v>
      </c>
    </row>
    <row r="1303" spans="2:8" s="451" customFormat="1" ht="15" customHeight="1">
      <c r="B1303" s="452"/>
      <c r="C1303" s="491"/>
      <c r="D1303" s="491"/>
      <c r="E1303" s="496"/>
      <c r="F1303" s="498"/>
      <c r="G1303" s="551"/>
      <c r="H1303" s="552">
        <f>H1271+H1281+H1295+H1302</f>
        <v>41.671005600000001</v>
      </c>
    </row>
    <row r="1304" spans="2:8" s="451" customFormat="1" ht="15" customHeight="1">
      <c r="B1304" s="452"/>
      <c r="C1304" s="553"/>
      <c r="D1304" s="553"/>
      <c r="E1304" s="515" t="s">
        <v>1274</v>
      </c>
      <c r="F1304" s="549"/>
      <c r="G1304" s="548"/>
      <c r="H1304" s="470">
        <f>ROUND((H1302+H1295+H1281+H1271),2)</f>
        <v>41.67</v>
      </c>
    </row>
    <row r="1305" spans="2:8" s="451" customFormat="1" ht="15" customHeight="1">
      <c r="B1305" s="452"/>
      <c r="C1305" s="553"/>
      <c r="D1305" s="553"/>
      <c r="E1305" s="468" t="s">
        <v>1275</v>
      </c>
      <c r="F1305" s="549"/>
      <c r="G1305" s="554">
        <v>0.15</v>
      </c>
      <c r="H1305" s="548">
        <f>H1304*G1305</f>
        <v>6.2504999999999997</v>
      </c>
    </row>
    <row r="1306" spans="2:8" s="451" customFormat="1" ht="15" customHeight="1">
      <c r="B1306" s="452"/>
      <c r="C1306" s="553"/>
      <c r="D1306" s="553"/>
      <c r="E1306" s="468" t="s">
        <v>1276</v>
      </c>
      <c r="F1306" s="549"/>
      <c r="G1306" s="554">
        <v>0.05</v>
      </c>
      <c r="H1306" s="548">
        <f>H1304*G1306</f>
        <v>2.0835000000000004</v>
      </c>
    </row>
    <row r="1307" spans="2:8" s="451" customFormat="1" ht="15" customHeight="1">
      <c r="B1307" s="452"/>
      <c r="C1307" s="553"/>
      <c r="D1307" s="553"/>
      <c r="E1307" s="468" t="s">
        <v>1277</v>
      </c>
      <c r="F1307" s="549"/>
      <c r="G1307" s="548"/>
      <c r="H1307" s="548">
        <f>SUM(H1304:H1306)</f>
        <v>50.004000000000005</v>
      </c>
    </row>
    <row r="1308" spans="2:8" s="451" customFormat="1" ht="15" customHeight="1">
      <c r="B1308" s="452"/>
      <c r="C1308" s="553"/>
      <c r="D1308" s="553"/>
      <c r="E1308" s="502" t="s">
        <v>1587</v>
      </c>
      <c r="F1308" s="498"/>
      <c r="G1308" s="535"/>
      <c r="H1308" s="555">
        <f>ROUND((H1307),2)</f>
        <v>50</v>
      </c>
    </row>
    <row r="1309" spans="2:8" s="451" customFormat="1" ht="15" customHeight="1">
      <c r="B1309" s="452"/>
      <c r="C1309" s="650" t="s">
        <v>1740</v>
      </c>
      <c r="D1309" s="465"/>
      <c r="E1309" s="556"/>
      <c r="F1309" s="460"/>
      <c r="G1309" s="460"/>
      <c r="H1309" s="556"/>
    </row>
    <row r="1310" spans="2:8" s="451" customFormat="1" ht="15" customHeight="1">
      <c r="B1310" s="452"/>
      <c r="C1310" s="465"/>
      <c r="D1310" s="465"/>
      <c r="E1310" s="465"/>
      <c r="F1310" s="465"/>
      <c r="G1310" s="465"/>
      <c r="H1310" s="465"/>
    </row>
    <row r="1311" spans="2:8" s="451" customFormat="1" ht="15" customHeight="1">
      <c r="B1311" s="452"/>
      <c r="C1311" s="651" t="s">
        <v>1403</v>
      </c>
      <c r="D1311" s="465"/>
      <c r="E1311" s="465"/>
      <c r="F1311" s="465"/>
      <c r="G1311" s="465"/>
      <c r="H1311" s="460"/>
    </row>
    <row r="1312" spans="2:8" s="451" customFormat="1" ht="15" customHeight="1">
      <c r="B1312" s="452"/>
      <c r="C1312" s="455"/>
      <c r="D1312" s="465"/>
      <c r="E1312" s="465"/>
      <c r="F1312" s="557"/>
      <c r="G1312" s="558"/>
      <c r="H1312" s="558"/>
    </row>
    <row r="1313" spans="2:8" s="451" customFormat="1" ht="15" customHeight="1">
      <c r="B1313" s="452"/>
      <c r="C1313" s="455"/>
      <c r="D1313" s="559"/>
      <c r="E1313" s="559"/>
      <c r="F1313" s="1205" t="s">
        <v>1405</v>
      </c>
      <c r="G1313" s="1205"/>
      <c r="H1313" s="1205"/>
    </row>
    <row r="1314" spans="2:8" s="451" customFormat="1" ht="15" customHeight="1">
      <c r="B1314" s="452"/>
      <c r="C1314" s="455"/>
      <c r="D1314" s="559"/>
      <c r="E1314" s="559"/>
      <c r="F1314" s="1205"/>
      <c r="G1314" s="1205"/>
      <c r="H1314" s="1205"/>
    </row>
    <row r="1315" spans="2:8" s="451" customFormat="1" ht="15" customHeight="1">
      <c r="B1315" s="452"/>
      <c r="C1315" s="455"/>
      <c r="D1315" s="559"/>
      <c r="E1315" s="559"/>
      <c r="F1315" s="717"/>
      <c r="G1315" s="717"/>
      <c r="H1315" s="717"/>
    </row>
    <row r="1316" spans="2:8" s="451" customFormat="1" ht="80.099999999999994" customHeight="1">
      <c r="B1316" s="452"/>
      <c r="C1316" s="455"/>
      <c r="D1316" s="455"/>
      <c r="E1316" s="455"/>
      <c r="F1316" s="455"/>
      <c r="G1316" s="455"/>
      <c r="H1316" s="455"/>
    </row>
    <row r="1317" spans="2:8" s="451" customFormat="1" ht="15" customHeight="1">
      <c r="B1317" s="452"/>
      <c r="C1317" s="561"/>
      <c r="D1317" s="465"/>
      <c r="E1317" s="455"/>
      <c r="F1317" s="456"/>
      <c r="G1317" s="562"/>
      <c r="H1317" s="457"/>
    </row>
    <row r="1318" spans="2:8" s="451" customFormat="1" ht="21.75" customHeight="1">
      <c r="B1318" s="452"/>
      <c r="C1318" s="1208" t="s">
        <v>1579</v>
      </c>
      <c r="D1318" s="1208"/>
      <c r="E1318" s="1208"/>
      <c r="F1318" s="1208"/>
      <c r="G1318" s="1208"/>
      <c r="H1318" s="1208"/>
    </row>
    <row r="1319" spans="2:8" s="451" customFormat="1" ht="15" customHeight="1">
      <c r="B1319" s="452"/>
      <c r="C1319" s="458" t="s">
        <v>1255</v>
      </c>
      <c r="D1319" s="459" t="str">
        <f>+'PRESUPUESTO UNIV UARTES'!B130</f>
        <v>4.01</v>
      </c>
      <c r="E1319" s="460"/>
      <c r="F1319" s="460"/>
      <c r="G1319" s="461" t="s">
        <v>1256</v>
      </c>
      <c r="H1319" s="462" t="str">
        <f>+'PRESUPUESTO UNIV UARTES'!G130</f>
        <v>u</v>
      </c>
    </row>
    <row r="1320" spans="2:8" s="451" customFormat="1" ht="15" customHeight="1">
      <c r="B1320" s="452"/>
      <c r="C1320" s="463" t="s">
        <v>1258</v>
      </c>
      <c r="D1320" s="1213" t="str">
        <f>+'PRESUPUESTO UNIV UARTES'!C130</f>
        <v>Mantenimiento de puerta de vidrio templado en ingreso-incluye elementos de sujeción -Sala de exposiciones</v>
      </c>
      <c r="E1320" s="1213"/>
      <c r="F1320" s="1213"/>
      <c r="G1320" s="1213"/>
      <c r="H1320" s="1213"/>
    </row>
    <row r="1321" spans="2:8" s="451" customFormat="1" ht="15" customHeight="1">
      <c r="B1321" s="452"/>
      <c r="C1321" s="465"/>
      <c r="D1321" s="465"/>
      <c r="E1321" s="465"/>
      <c r="F1321" s="465"/>
      <c r="G1321" s="465"/>
      <c r="H1321" s="465"/>
    </row>
    <row r="1322" spans="2:8" s="451" customFormat="1" ht="15" customHeight="1">
      <c r="B1322" s="452"/>
      <c r="C1322" s="468" t="s">
        <v>1259</v>
      </c>
      <c r="D1322" s="469"/>
      <c r="E1322" s="469"/>
      <c r="F1322" s="469"/>
      <c r="G1322" s="469"/>
      <c r="H1322" s="470"/>
    </row>
    <row r="1323" spans="2:8" s="451" customFormat="1" ht="15" customHeight="1">
      <c r="B1323" s="452"/>
      <c r="C1323" s="474" t="s">
        <v>8</v>
      </c>
      <c r="D1323" s="474" t="s">
        <v>10</v>
      </c>
      <c r="E1323" s="474" t="s">
        <v>1261</v>
      </c>
      <c r="F1323" s="507" t="s">
        <v>1262</v>
      </c>
      <c r="G1323" s="507" t="s">
        <v>1263</v>
      </c>
      <c r="H1323" s="570" t="s">
        <v>1264</v>
      </c>
    </row>
    <row r="1324" spans="2:8" s="451" customFormat="1" ht="15" customHeight="1">
      <c r="B1324" s="452"/>
      <c r="C1324" s="476" t="s">
        <v>1282</v>
      </c>
      <c r="D1324" s="512"/>
      <c r="E1324" s="478"/>
      <c r="F1324" s="479"/>
      <c r="G1324" s="525"/>
      <c r="H1324" s="479">
        <f>5%*H1340</f>
        <v>0.80018200000000006</v>
      </c>
    </row>
    <row r="1325" spans="2:8" s="451" customFormat="1" ht="15" customHeight="1">
      <c r="B1325" s="452"/>
      <c r="C1325" s="476"/>
      <c r="D1325" s="512"/>
      <c r="E1325" s="476"/>
      <c r="F1325" s="510"/>
      <c r="G1325" s="511"/>
      <c r="H1325" s="510"/>
    </row>
    <row r="1326" spans="2:8" s="451" customFormat="1" ht="15" customHeight="1">
      <c r="B1326" s="452"/>
      <c r="C1326" s="476"/>
      <c r="D1326" s="512"/>
      <c r="E1326" s="476"/>
      <c r="F1326" s="510"/>
      <c r="G1326" s="511"/>
      <c r="H1326" s="510"/>
    </row>
    <row r="1327" spans="2:8" s="451" customFormat="1" ht="15" customHeight="1">
      <c r="B1327" s="452"/>
      <c r="C1327" s="476"/>
      <c r="D1327" s="512"/>
      <c r="E1327" s="476"/>
      <c r="F1327" s="510"/>
      <c r="G1327" s="530"/>
      <c r="H1327" s="510"/>
    </row>
    <row r="1328" spans="2:8" s="451" customFormat="1" ht="15" customHeight="1">
      <c r="B1328" s="452"/>
      <c r="C1328" s="476"/>
      <c r="D1328" s="512"/>
      <c r="E1328" s="476"/>
      <c r="F1328" s="510"/>
      <c r="G1328" s="530"/>
      <c r="H1328" s="510"/>
    </row>
    <row r="1329" spans="2:8" s="451" customFormat="1" ht="15" customHeight="1">
      <c r="B1329" s="452"/>
      <c r="C1329" s="476"/>
      <c r="D1329" s="490"/>
      <c r="E1329" s="476"/>
      <c r="F1329" s="510"/>
      <c r="G1329" s="530"/>
      <c r="H1329" s="494"/>
    </row>
    <row r="1330" spans="2:8" s="451" customFormat="1" ht="15" customHeight="1">
      <c r="B1330" s="452"/>
      <c r="C1330" s="515" t="s">
        <v>1279</v>
      </c>
      <c r="D1330" s="514"/>
      <c r="E1330" s="515"/>
      <c r="F1330" s="563"/>
      <c r="G1330" s="571"/>
      <c r="H1330" s="564">
        <f>SUM(H1324:H1329)</f>
        <v>0.80018200000000006</v>
      </c>
    </row>
    <row r="1331" spans="2:8" s="451" customFormat="1" ht="15" customHeight="1">
      <c r="B1331" s="452"/>
      <c r="C1331" s="502" t="s">
        <v>1267</v>
      </c>
      <c r="D1331" s="503"/>
      <c r="E1331" s="503"/>
      <c r="F1331" s="503"/>
      <c r="G1331" s="572"/>
      <c r="H1331" s="470"/>
    </row>
    <row r="1332" spans="2:8" s="451" customFormat="1" ht="15" customHeight="1">
      <c r="B1332" s="452"/>
      <c r="C1332" s="507" t="s">
        <v>8</v>
      </c>
      <c r="D1332" s="573" t="s">
        <v>10</v>
      </c>
      <c r="E1332" s="507" t="s">
        <v>1268</v>
      </c>
      <c r="F1332" s="507" t="s">
        <v>1262</v>
      </c>
      <c r="G1332" s="574" t="s">
        <v>1263</v>
      </c>
      <c r="H1332" s="507" t="s">
        <v>1264</v>
      </c>
    </row>
    <row r="1333" spans="2:8" s="451" customFormat="1" ht="15" customHeight="1">
      <c r="B1333" s="452"/>
      <c r="C1333" s="600" t="s">
        <v>1280</v>
      </c>
      <c r="D1333" s="546">
        <v>2</v>
      </c>
      <c r="E1333" s="726">
        <f>+'MANO DE OBRA'!F9</f>
        <v>3.83</v>
      </c>
      <c r="F1333" s="479">
        <f>D1333*E1333</f>
        <v>7.66</v>
      </c>
      <c r="G1333" s="565">
        <v>1.3879999999999999</v>
      </c>
      <c r="H1333" s="479">
        <f>F1333*G1333</f>
        <v>10.63208</v>
      </c>
    </row>
    <row r="1334" spans="2:8" s="451" customFormat="1" ht="36" customHeight="1">
      <c r="B1334" s="452"/>
      <c r="C1334" s="776" t="s">
        <v>1617</v>
      </c>
      <c r="D1334" s="576">
        <v>1</v>
      </c>
      <c r="E1334" s="584">
        <f>+'MANO DE OBRA'!F25</f>
        <v>3.87</v>
      </c>
      <c r="F1334" s="492">
        <f>D1334*E1334</f>
        <v>3.87</v>
      </c>
      <c r="G1334" s="511">
        <f>G1333</f>
        <v>1.3879999999999999</v>
      </c>
      <c r="H1334" s="532">
        <f>F1334*G1334</f>
        <v>5.3715599999999997</v>
      </c>
    </row>
    <row r="1335" spans="2:8" s="451" customFormat="1" ht="15" customHeight="1">
      <c r="B1335" s="452"/>
      <c r="C1335" s="509"/>
      <c r="D1335" s="576"/>
      <c r="E1335" s="584"/>
      <c r="F1335" s="492"/>
      <c r="G1335" s="511"/>
      <c r="H1335" s="532"/>
    </row>
    <row r="1336" spans="2:8" s="451" customFormat="1" ht="15" customHeight="1">
      <c r="B1336" s="452"/>
      <c r="C1336" s="509"/>
      <c r="D1336" s="576"/>
      <c r="E1336" s="584"/>
      <c r="F1336" s="492"/>
      <c r="G1336" s="511"/>
      <c r="H1336" s="532"/>
    </row>
    <row r="1337" spans="2:8" s="451" customFormat="1" ht="15" customHeight="1">
      <c r="B1337" s="452"/>
      <c r="C1337" s="509"/>
      <c r="D1337" s="512"/>
      <c r="E1337" s="476"/>
      <c r="F1337" s="510"/>
      <c r="G1337" s="512"/>
      <c r="H1337" s="532"/>
    </row>
    <row r="1338" spans="2:8" s="451" customFormat="1" ht="15" customHeight="1">
      <c r="B1338" s="452"/>
      <c r="C1338" s="509"/>
      <c r="D1338" s="512"/>
      <c r="E1338" s="476"/>
      <c r="F1338" s="510"/>
      <c r="G1338" s="512"/>
      <c r="H1338" s="510"/>
    </row>
    <row r="1339" spans="2:8" s="451" customFormat="1" ht="15" customHeight="1">
      <c r="B1339" s="452"/>
      <c r="C1339" s="509"/>
      <c r="D1339" s="512"/>
      <c r="E1339" s="476"/>
      <c r="F1339" s="510"/>
      <c r="G1339" s="512"/>
      <c r="H1339" s="494"/>
    </row>
    <row r="1340" spans="2:8" s="451" customFormat="1" ht="15" customHeight="1">
      <c r="B1340" s="452"/>
      <c r="C1340" s="497" t="s">
        <v>1269</v>
      </c>
      <c r="D1340" s="497"/>
      <c r="E1340" s="496"/>
      <c r="F1340" s="497"/>
      <c r="G1340" s="539"/>
      <c r="H1340" s="564">
        <f>SUM(H1333:H1339)</f>
        <v>16.003640000000001</v>
      </c>
    </row>
    <row r="1341" spans="2:8" s="451" customFormat="1" ht="15" customHeight="1">
      <c r="B1341" s="452"/>
      <c r="C1341" s="502" t="s">
        <v>547</v>
      </c>
      <c r="D1341" s="469"/>
      <c r="E1341" s="503"/>
      <c r="F1341" s="503"/>
      <c r="G1341" s="469"/>
      <c r="H1341" s="470"/>
    </row>
    <row r="1342" spans="2:8" s="451" customFormat="1" ht="15" customHeight="1">
      <c r="B1342" s="452"/>
      <c r="C1342" s="579" t="s">
        <v>8</v>
      </c>
      <c r="D1342" s="568"/>
      <c r="E1342" s="568" t="s">
        <v>9</v>
      </c>
      <c r="F1342" s="580" t="s">
        <v>10</v>
      </c>
      <c r="G1342" s="580" t="s">
        <v>1270</v>
      </c>
      <c r="H1342" s="568" t="s">
        <v>1264</v>
      </c>
    </row>
    <row r="1343" spans="2:8" s="451" customFormat="1" ht="52.5" customHeight="1">
      <c r="B1343" s="452"/>
      <c r="C1343" s="1198" t="s">
        <v>509</v>
      </c>
      <c r="D1343" s="1199"/>
      <c r="E1343" s="785" t="s">
        <v>1257</v>
      </c>
      <c r="F1343" s="864">
        <v>1</v>
      </c>
      <c r="G1343" s="865">
        <v>83.2</v>
      </c>
      <c r="H1343" s="604">
        <f>F1343*G1343</f>
        <v>83.2</v>
      </c>
    </row>
    <row r="1344" spans="2:8" s="451" customFormat="1" ht="15" customHeight="1">
      <c r="B1344" s="452"/>
      <c r="C1344" s="528"/>
      <c r="D1344" s="491"/>
      <c r="E1344" s="529"/>
      <c r="F1344" s="512"/>
      <c r="G1344" s="531"/>
      <c r="H1344" s="510"/>
    </row>
    <row r="1345" spans="2:8" s="451" customFormat="1" ht="15" customHeight="1">
      <c r="B1345" s="452"/>
      <c r="C1345" s="528"/>
      <c r="D1345" s="491"/>
      <c r="E1345" s="529"/>
      <c r="F1345" s="512"/>
      <c r="G1345" s="531"/>
      <c r="H1345" s="510"/>
    </row>
    <row r="1346" spans="2:8" s="451" customFormat="1" ht="15" customHeight="1">
      <c r="B1346" s="452"/>
      <c r="C1346" s="528"/>
      <c r="D1346" s="491"/>
      <c r="E1346" s="529"/>
      <c r="F1346" s="512"/>
      <c r="G1346" s="531"/>
      <c r="H1346" s="510"/>
    </row>
    <row r="1347" spans="2:8" s="451" customFormat="1" ht="15" customHeight="1">
      <c r="B1347" s="452"/>
      <c r="C1347" s="528"/>
      <c r="D1347" s="491"/>
      <c r="E1347" s="529"/>
      <c r="F1347" s="512"/>
      <c r="G1347" s="531"/>
      <c r="H1347" s="510"/>
    </row>
    <row r="1348" spans="2:8" s="451" customFormat="1" ht="15" customHeight="1">
      <c r="B1348" s="452"/>
      <c r="C1348" s="528"/>
      <c r="D1348" s="491"/>
      <c r="E1348" s="529"/>
      <c r="F1348" s="512"/>
      <c r="G1348" s="531"/>
      <c r="H1348" s="510"/>
    </row>
    <row r="1349" spans="2:8" s="451" customFormat="1" ht="15" customHeight="1">
      <c r="B1349" s="452"/>
      <c r="C1349" s="528"/>
      <c r="D1349" s="491"/>
      <c r="E1349" s="529"/>
      <c r="F1349" s="512"/>
      <c r="G1349" s="531"/>
      <c r="H1349" s="532"/>
    </row>
    <row r="1350" spans="2:8" s="451" customFormat="1" ht="15" customHeight="1">
      <c r="B1350" s="452"/>
      <c r="C1350" s="528"/>
      <c r="D1350" s="491"/>
      <c r="E1350" s="529"/>
      <c r="F1350" s="512"/>
      <c r="G1350" s="531"/>
      <c r="H1350" s="532"/>
    </row>
    <row r="1351" spans="2:8" s="451" customFormat="1" ht="15" customHeight="1">
      <c r="B1351" s="452"/>
      <c r="C1351" s="528"/>
      <c r="D1351" s="491"/>
      <c r="E1351" s="529"/>
      <c r="F1351" s="512"/>
      <c r="G1351" s="531"/>
      <c r="H1351" s="532"/>
    </row>
    <row r="1352" spans="2:8" s="451" customFormat="1" ht="15" customHeight="1">
      <c r="B1352" s="452"/>
      <c r="C1352" s="528" t="str">
        <f>+IF(B1352=0," ",VLOOKUP(B1352,#REF!,2,FALSE))</f>
        <v xml:space="preserve"> </v>
      </c>
      <c r="D1352" s="491"/>
      <c r="E1352" s="529" t="str">
        <f>+IF(B1352=0," ",VLOOKUP(B1352,#REF!,3,FALSE))</f>
        <v xml:space="preserve"> </v>
      </c>
      <c r="F1352" s="512"/>
      <c r="G1352" s="531" t="str">
        <f>+IF(B1352=0," ",VLOOKUP(B1352,#REF!,7,FALSE))</f>
        <v xml:space="preserve"> </v>
      </c>
      <c r="H1352" s="532"/>
    </row>
    <row r="1353" spans="2:8" s="451" customFormat="1" ht="15" customHeight="1">
      <c r="B1353" s="452"/>
      <c r="C1353" s="533" t="str">
        <f>+IF(B1353=0," ",VLOOKUP(B1353,#REF!,2,FALSE))</f>
        <v xml:space="preserve"> </v>
      </c>
      <c r="D1353" s="498"/>
      <c r="E1353" s="534" t="str">
        <f>+IF(B1353=0," ",VLOOKUP(B1353,#REF!,3,FALSE))</f>
        <v xml:space="preserve"> </v>
      </c>
      <c r="F1353" s="497"/>
      <c r="G1353" s="535" t="str">
        <f>+IF(B1353=0," ",VLOOKUP(B1353,#REF!,7,FALSE))</f>
        <v xml:space="preserve"> </v>
      </c>
      <c r="H1353" s="536"/>
    </row>
    <row r="1354" spans="2:8" s="451" customFormat="1" ht="15" customHeight="1">
      <c r="B1354" s="452"/>
      <c r="C1354" s="476" t="s">
        <v>1271</v>
      </c>
      <c r="D1354" s="531"/>
      <c r="E1354" s="538"/>
      <c r="F1354" s="498"/>
      <c r="G1354" s="497"/>
      <c r="H1354" s="539">
        <f>SUM(H1343:H1353)</f>
        <v>83.2</v>
      </c>
    </row>
    <row r="1355" spans="2:8" s="451" customFormat="1" ht="15" customHeight="1">
      <c r="B1355" s="452"/>
      <c r="C1355" s="468" t="s">
        <v>1272</v>
      </c>
      <c r="D1355" s="469"/>
      <c r="E1355" s="469"/>
      <c r="F1355" s="469"/>
      <c r="G1355" s="469"/>
      <c r="H1355" s="470"/>
    </row>
    <row r="1356" spans="2:8" s="451" customFormat="1" ht="15" customHeight="1">
      <c r="B1356" s="452"/>
      <c r="C1356" s="579" t="s">
        <v>8</v>
      </c>
      <c r="D1356" s="568"/>
      <c r="E1356" s="519" t="s">
        <v>9</v>
      </c>
      <c r="F1356" s="543" t="s">
        <v>10</v>
      </c>
      <c r="G1356" s="520" t="s">
        <v>1261</v>
      </c>
      <c r="H1356" s="519" t="s">
        <v>1264</v>
      </c>
    </row>
    <row r="1357" spans="2:8" s="451" customFormat="1" ht="15" customHeight="1">
      <c r="B1357" s="452"/>
      <c r="C1357" s="544"/>
      <c r="D1357" s="454"/>
      <c r="E1357" s="569"/>
      <c r="F1357" s="567"/>
      <c r="G1357" s="544"/>
      <c r="H1357" s="479"/>
    </row>
    <row r="1358" spans="2:8" s="451" customFormat="1" ht="15" customHeight="1">
      <c r="B1358" s="452"/>
      <c r="C1358" s="476"/>
      <c r="D1358" s="531"/>
      <c r="E1358" s="547"/>
      <c r="F1358" s="512"/>
      <c r="G1358" s="476"/>
      <c r="H1358" s="510"/>
    </row>
    <row r="1359" spans="2:8" s="451" customFormat="1" ht="15" customHeight="1">
      <c r="B1359" s="452"/>
      <c r="C1359" s="476" t="str">
        <f>+IF(B1359=0," ",VLOOKUP(B1359,#REF!,2,FALSE))</f>
        <v xml:space="preserve"> </v>
      </c>
      <c r="D1359" s="531"/>
      <c r="E1359" s="547" t="str">
        <f>+IF(B1359=0," ",VLOOKUP(B1359,#REF!,3,FALSE))</f>
        <v xml:space="preserve"> </v>
      </c>
      <c r="F1359" s="512"/>
      <c r="G1359" s="476" t="str">
        <f>+IF(B1359=0," ",VLOOKUP(B1359,#REF!,8,FALSE))</f>
        <v xml:space="preserve"> </v>
      </c>
      <c r="H1359" s="494"/>
    </row>
    <row r="1360" spans="2:8" s="451" customFormat="1" ht="15" customHeight="1">
      <c r="B1360" s="452"/>
      <c r="C1360" s="515" t="s">
        <v>1273</v>
      </c>
      <c r="D1360" s="548"/>
      <c r="E1360" s="548"/>
      <c r="F1360" s="549"/>
      <c r="G1360" s="550"/>
      <c r="H1360" s="536">
        <f>SUM(H1357:H1359)</f>
        <v>0</v>
      </c>
    </row>
    <row r="1361" spans="2:8" s="451" customFormat="1" ht="15" customHeight="1">
      <c r="B1361" s="452"/>
      <c r="C1361" s="491"/>
      <c r="D1361" s="491"/>
      <c r="E1361" s="496"/>
      <c r="F1361" s="498"/>
      <c r="G1361" s="551"/>
      <c r="H1361" s="552">
        <f>H1330+H1340+H1354+H1360</f>
        <v>100.003822</v>
      </c>
    </row>
    <row r="1362" spans="2:8" s="451" customFormat="1" ht="15" customHeight="1">
      <c r="B1362" s="452"/>
      <c r="C1362" s="553"/>
      <c r="D1362" s="553"/>
      <c r="E1362" s="515" t="s">
        <v>1274</v>
      </c>
      <c r="F1362" s="549"/>
      <c r="G1362" s="548"/>
      <c r="H1362" s="470">
        <f>ROUND((H1330+H1340+H1354+H1360),2)</f>
        <v>100</v>
      </c>
    </row>
    <row r="1363" spans="2:8" s="451" customFormat="1" ht="15" customHeight="1">
      <c r="B1363" s="452"/>
      <c r="C1363" s="553"/>
      <c r="D1363" s="553"/>
      <c r="E1363" s="468" t="s">
        <v>1275</v>
      </c>
      <c r="F1363" s="549"/>
      <c r="G1363" s="554">
        <v>0.15</v>
      </c>
      <c r="H1363" s="548">
        <f>H1362*G1363</f>
        <v>15</v>
      </c>
    </row>
    <row r="1364" spans="2:8" s="451" customFormat="1" ht="15" customHeight="1">
      <c r="B1364" s="452"/>
      <c r="C1364" s="553"/>
      <c r="D1364" s="553"/>
      <c r="E1364" s="468" t="s">
        <v>1276</v>
      </c>
      <c r="F1364" s="549"/>
      <c r="G1364" s="554">
        <v>0.05</v>
      </c>
      <c r="H1364" s="548">
        <f>H1362*G1364</f>
        <v>5</v>
      </c>
    </row>
    <row r="1365" spans="2:8" s="451" customFormat="1" ht="15" customHeight="1">
      <c r="B1365" s="452"/>
      <c r="C1365" s="553"/>
      <c r="D1365" s="553"/>
      <c r="E1365" s="468" t="s">
        <v>1277</v>
      </c>
      <c r="F1365" s="549"/>
      <c r="G1365" s="548"/>
      <c r="H1365" s="548">
        <f>SUM(H1362:H1364)</f>
        <v>120</v>
      </c>
    </row>
    <row r="1366" spans="2:8" s="451" customFormat="1" ht="15" customHeight="1">
      <c r="B1366" s="452"/>
      <c r="C1366" s="553"/>
      <c r="D1366" s="553"/>
      <c r="E1366" s="502" t="s">
        <v>1587</v>
      </c>
      <c r="F1366" s="498"/>
      <c r="G1366" s="535"/>
      <c r="H1366" s="555">
        <f>ROUND((H1365),2)</f>
        <v>120</v>
      </c>
    </row>
    <row r="1367" spans="2:8" s="451" customFormat="1" ht="15" customHeight="1">
      <c r="B1367" s="452"/>
      <c r="C1367" s="650" t="s">
        <v>1743</v>
      </c>
      <c r="D1367" s="465"/>
      <c r="E1367" s="556"/>
      <c r="F1367" s="460"/>
      <c r="G1367" s="460"/>
      <c r="H1367" s="556"/>
    </row>
    <row r="1368" spans="2:8" s="451" customFormat="1" ht="15" customHeight="1">
      <c r="B1368" s="452"/>
      <c r="C1368" s="465"/>
      <c r="D1368" s="465"/>
      <c r="E1368" s="465"/>
      <c r="F1368" s="465"/>
      <c r="G1368" s="465"/>
      <c r="H1368" s="465"/>
    </row>
    <row r="1369" spans="2:8" s="451" customFormat="1" ht="15" customHeight="1">
      <c r="B1369" s="452"/>
      <c r="C1369" s="651" t="s">
        <v>1403</v>
      </c>
      <c r="D1369" s="465"/>
      <c r="E1369" s="465"/>
      <c r="F1369" s="465"/>
      <c r="G1369" s="465"/>
      <c r="H1369" s="460"/>
    </row>
    <row r="1370" spans="2:8" s="451" customFormat="1" ht="15" customHeight="1">
      <c r="B1370" s="452"/>
      <c r="C1370" s="455"/>
      <c r="D1370" s="465"/>
      <c r="E1370" s="465"/>
      <c r="F1370" s="557"/>
      <c r="G1370" s="558"/>
      <c r="H1370" s="558"/>
    </row>
    <row r="1371" spans="2:8" s="451" customFormat="1" ht="15" customHeight="1">
      <c r="B1371" s="452"/>
      <c r="C1371" s="455"/>
      <c r="D1371" s="559"/>
      <c r="E1371" s="559"/>
      <c r="F1371" s="1205" t="s">
        <v>1405</v>
      </c>
      <c r="G1371" s="1205"/>
      <c r="H1371" s="1205"/>
    </row>
    <row r="1372" spans="2:8" s="451" customFormat="1" ht="15" customHeight="1">
      <c r="B1372" s="452"/>
      <c r="C1372" s="455"/>
      <c r="D1372" s="559"/>
      <c r="E1372" s="559"/>
      <c r="F1372" s="1205"/>
      <c r="G1372" s="1205"/>
      <c r="H1372" s="1205"/>
    </row>
    <row r="1373" spans="2:8" s="451" customFormat="1" ht="15" customHeight="1">
      <c r="B1373" s="452"/>
      <c r="C1373" s="455"/>
      <c r="D1373" s="559"/>
      <c r="E1373" s="559"/>
      <c r="F1373" s="717"/>
      <c r="G1373" s="717"/>
      <c r="H1373" s="717"/>
    </row>
    <row r="1374" spans="2:8" s="451" customFormat="1" ht="80.099999999999994" customHeight="1">
      <c r="B1374" s="452"/>
      <c r="C1374" s="455"/>
      <c r="D1374" s="455"/>
      <c r="E1374" s="455"/>
      <c r="F1374" s="455"/>
      <c r="G1374" s="455"/>
      <c r="H1374" s="455"/>
    </row>
    <row r="1375" spans="2:8" s="451" customFormat="1" ht="15" customHeight="1">
      <c r="B1375" s="452"/>
      <c r="C1375" s="561"/>
      <c r="D1375" s="465"/>
      <c r="E1375" s="455"/>
      <c r="F1375" s="456"/>
      <c r="G1375" s="562"/>
      <c r="H1375" s="457"/>
    </row>
    <row r="1376" spans="2:8" s="451" customFormat="1" ht="21.75" customHeight="1">
      <c r="B1376" s="452"/>
      <c r="C1376" s="1208" t="s">
        <v>1579</v>
      </c>
      <c r="D1376" s="1208"/>
      <c r="E1376" s="1208"/>
      <c r="F1376" s="1208"/>
      <c r="G1376" s="1208"/>
      <c r="H1376" s="1208"/>
    </row>
    <row r="1377" spans="2:8" s="451" customFormat="1" ht="15" customHeight="1">
      <c r="B1377" s="452"/>
      <c r="C1377" s="458" t="s">
        <v>1255</v>
      </c>
      <c r="D1377" s="459" t="str">
        <f>+'PRESUPUESTO UNIV UARTES'!B134</f>
        <v>4.02</v>
      </c>
      <c r="E1377" s="460"/>
      <c r="F1377" s="460"/>
      <c r="G1377" s="461" t="s">
        <v>1256</v>
      </c>
      <c r="H1377" s="462" t="str">
        <f>+'PRESUPUESTO UNIV UARTES'!G130</f>
        <v>u</v>
      </c>
    </row>
    <row r="1378" spans="2:8" s="451" customFormat="1" ht="31.5" customHeight="1">
      <c r="B1378" s="452"/>
      <c r="C1378" s="463" t="s">
        <v>1258</v>
      </c>
      <c r="D1378" s="1209" t="str">
        <f>+'PRESUPUESTO UNIV UARTES'!C134</f>
        <v xml:space="preserve">Puerta de vidrio templado de 8mm doble hoja con accesorios inox.- incluye franjas de seguridad </v>
      </c>
      <c r="E1378" s="1209"/>
      <c r="F1378" s="1209"/>
      <c r="G1378" s="1209"/>
      <c r="H1378" s="1209"/>
    </row>
    <row r="1379" spans="2:8" s="451" customFormat="1" ht="15" customHeight="1">
      <c r="B1379" s="452"/>
      <c r="C1379" s="465"/>
      <c r="D1379" s="465"/>
      <c r="E1379" s="465"/>
      <c r="F1379" s="465"/>
      <c r="G1379" s="465"/>
      <c r="H1379" s="465"/>
    </row>
    <row r="1380" spans="2:8" s="451" customFormat="1" ht="15" customHeight="1">
      <c r="B1380" s="452"/>
      <c r="C1380" s="468" t="s">
        <v>1259</v>
      </c>
      <c r="D1380" s="469"/>
      <c r="E1380" s="469"/>
      <c r="F1380" s="469"/>
      <c r="G1380" s="469"/>
      <c r="H1380" s="470"/>
    </row>
    <row r="1381" spans="2:8" s="451" customFormat="1" ht="15" customHeight="1">
      <c r="B1381" s="452"/>
      <c r="C1381" s="474" t="s">
        <v>8</v>
      </c>
      <c r="D1381" s="474" t="s">
        <v>10</v>
      </c>
      <c r="E1381" s="474" t="s">
        <v>1261</v>
      </c>
      <c r="F1381" s="474" t="s">
        <v>1262</v>
      </c>
      <c r="G1381" s="474" t="s">
        <v>1263</v>
      </c>
      <c r="H1381" s="474" t="s">
        <v>1264</v>
      </c>
    </row>
    <row r="1382" spans="2:8" s="451" customFormat="1" ht="15" customHeight="1">
      <c r="B1382" s="452"/>
      <c r="C1382" s="476" t="s">
        <v>1282</v>
      </c>
      <c r="D1382" s="512"/>
      <c r="E1382" s="478"/>
      <c r="F1382" s="510"/>
      <c r="G1382" s="530"/>
      <c r="H1382" s="510">
        <f>5%*H1398</f>
        <v>0.66658820000000008</v>
      </c>
    </row>
    <row r="1383" spans="2:8" s="451" customFormat="1" ht="15" customHeight="1">
      <c r="B1383" s="452"/>
      <c r="C1383" s="476"/>
      <c r="D1383" s="512"/>
      <c r="E1383" s="476"/>
      <c r="F1383" s="510"/>
      <c r="G1383" s="566"/>
      <c r="H1383" s="510"/>
    </row>
    <row r="1384" spans="2:8" s="451" customFormat="1" ht="15">
      <c r="B1384" s="452"/>
      <c r="C1384" s="476"/>
      <c r="D1384" s="512"/>
      <c r="E1384" s="476"/>
      <c r="F1384" s="510"/>
      <c r="G1384" s="566"/>
      <c r="H1384" s="510"/>
    </row>
    <row r="1385" spans="2:8" s="451" customFormat="1" ht="15" customHeight="1">
      <c r="B1385" s="452"/>
      <c r="C1385" s="476"/>
      <c r="D1385" s="512"/>
      <c r="E1385" s="476"/>
      <c r="F1385" s="510"/>
      <c r="G1385" s="511"/>
      <c r="H1385" s="510"/>
    </row>
    <row r="1386" spans="2:8" s="451" customFormat="1" ht="15" customHeight="1">
      <c r="B1386" s="452"/>
      <c r="C1386" s="476"/>
      <c r="D1386" s="512"/>
      <c r="E1386" s="476"/>
      <c r="F1386" s="510"/>
      <c r="G1386" s="511"/>
      <c r="H1386" s="510"/>
    </row>
    <row r="1387" spans="2:8" s="451" customFormat="1" ht="15" customHeight="1">
      <c r="B1387" s="452"/>
      <c r="C1387" s="476"/>
      <c r="D1387" s="490"/>
      <c r="E1387" s="476"/>
      <c r="F1387" s="510"/>
      <c r="G1387" s="511"/>
      <c r="H1387" s="494"/>
    </row>
    <row r="1388" spans="2:8" s="451" customFormat="1" ht="15" customHeight="1">
      <c r="B1388" s="452"/>
      <c r="C1388" s="515" t="s">
        <v>1279</v>
      </c>
      <c r="D1388" s="514"/>
      <c r="E1388" s="515"/>
      <c r="F1388" s="563"/>
      <c r="G1388" s="590"/>
      <c r="H1388" s="564">
        <f>SUM(H1382:H1387)</f>
        <v>0.66658820000000008</v>
      </c>
    </row>
    <row r="1389" spans="2:8" s="451" customFormat="1" ht="15" customHeight="1">
      <c r="B1389" s="452"/>
      <c r="C1389" s="502" t="s">
        <v>1267</v>
      </c>
      <c r="D1389" s="503"/>
      <c r="E1389" s="503"/>
      <c r="F1389" s="503"/>
      <c r="G1389" s="504"/>
      <c r="H1389" s="470"/>
    </row>
    <row r="1390" spans="2:8" s="451" customFormat="1" ht="15" customHeight="1">
      <c r="B1390" s="452"/>
      <c r="C1390" s="507" t="s">
        <v>8</v>
      </c>
      <c r="D1390" s="573" t="s">
        <v>10</v>
      </c>
      <c r="E1390" s="507" t="s">
        <v>1268</v>
      </c>
      <c r="F1390" s="507" t="s">
        <v>1262</v>
      </c>
      <c r="G1390" s="583" t="s">
        <v>1263</v>
      </c>
      <c r="H1390" s="507" t="s">
        <v>1264</v>
      </c>
    </row>
    <row r="1391" spans="2:8" s="451" customFormat="1" ht="29.25" customHeight="1">
      <c r="B1391" s="452"/>
      <c r="C1391" s="725" t="s">
        <v>1617</v>
      </c>
      <c r="D1391" s="546">
        <v>1</v>
      </c>
      <c r="E1391" s="869">
        <f>+'MANO DE OBRA'!F30</f>
        <v>3.87</v>
      </c>
      <c r="F1391" s="606">
        <f>D1391*E1391</f>
        <v>3.87</v>
      </c>
      <c r="G1391" s="866">
        <v>1.6359999999999999</v>
      </c>
      <c r="H1391" s="606">
        <f>F1391*G1391</f>
        <v>6.3313199999999998</v>
      </c>
    </row>
    <row r="1392" spans="2:8" s="451" customFormat="1" ht="29.25" customHeight="1">
      <c r="B1392" s="452"/>
      <c r="C1392" s="509" t="s">
        <v>1289</v>
      </c>
      <c r="D1392" s="576">
        <v>1</v>
      </c>
      <c r="E1392" s="477">
        <f>+'MANO DE OBRA'!F30</f>
        <v>3.87</v>
      </c>
      <c r="F1392" s="604">
        <f t="shared" ref="F1392:F1393" si="12">D1392*E1392</f>
        <v>3.87</v>
      </c>
      <c r="G1392" s="870">
        <f>+G1391</f>
        <v>1.6359999999999999</v>
      </c>
      <c r="H1392" s="604">
        <f t="shared" ref="H1392:H1393" si="13">F1392*G1392</f>
        <v>6.3313199999999998</v>
      </c>
    </row>
    <row r="1393" spans="2:8" s="451" customFormat="1" ht="15" customHeight="1">
      <c r="B1393" s="452"/>
      <c r="C1393" s="509" t="s">
        <v>1401</v>
      </c>
      <c r="D1393" s="576">
        <v>0.1</v>
      </c>
      <c r="E1393" s="486">
        <f>+'MANO DE OBRA'!F69</f>
        <v>4.09</v>
      </c>
      <c r="F1393" s="604">
        <f t="shared" si="12"/>
        <v>0.40900000000000003</v>
      </c>
      <c r="G1393" s="870">
        <f>+G1391</f>
        <v>1.6359999999999999</v>
      </c>
      <c r="H1393" s="604">
        <f t="shared" si="13"/>
        <v>0.66912400000000005</v>
      </c>
    </row>
    <row r="1394" spans="2:8" s="451" customFormat="1" ht="15" customHeight="1">
      <c r="B1394" s="452"/>
      <c r="C1394" s="601"/>
      <c r="D1394" s="512"/>
      <c r="E1394" s="867"/>
      <c r="F1394" s="868"/>
      <c r="G1394" s="484"/>
      <c r="H1394" s="604"/>
    </row>
    <row r="1395" spans="2:8" s="451" customFormat="1" ht="15" customHeight="1">
      <c r="B1395" s="452"/>
      <c r="C1395" s="601"/>
      <c r="D1395" s="512"/>
      <c r="E1395" s="599"/>
      <c r="F1395" s="492"/>
      <c r="G1395" s="493"/>
      <c r="H1395" s="510"/>
    </row>
    <row r="1396" spans="2:8" s="451" customFormat="1" ht="15" customHeight="1">
      <c r="B1396" s="452"/>
      <c r="C1396" s="601"/>
      <c r="D1396" s="512"/>
      <c r="E1396" s="599"/>
      <c r="F1396" s="492"/>
      <c r="G1396" s="729"/>
      <c r="H1396" s="510"/>
    </row>
    <row r="1397" spans="2:8" s="451" customFormat="1" ht="15" customHeight="1">
      <c r="B1397" s="452"/>
      <c r="C1397" s="509"/>
      <c r="D1397" s="512"/>
      <c r="E1397" s="476"/>
      <c r="F1397" s="492"/>
      <c r="G1397" s="729"/>
      <c r="H1397" s="510"/>
    </row>
    <row r="1398" spans="2:8" s="451" customFormat="1" ht="15" customHeight="1">
      <c r="B1398" s="452"/>
      <c r="C1398" s="514" t="s">
        <v>1269</v>
      </c>
      <c r="D1398" s="514"/>
      <c r="E1398" s="515"/>
      <c r="F1398" s="514"/>
      <c r="G1398" s="470"/>
      <c r="H1398" s="501">
        <f>SUM(H1391:H1397)</f>
        <v>13.331764</v>
      </c>
    </row>
    <row r="1399" spans="2:8" s="451" customFormat="1" ht="15" customHeight="1">
      <c r="B1399" s="452"/>
      <c r="C1399" s="502" t="s">
        <v>547</v>
      </c>
      <c r="D1399" s="469"/>
      <c r="E1399" s="503"/>
      <c r="F1399" s="503"/>
      <c r="G1399" s="469"/>
      <c r="H1399" s="470"/>
    </row>
    <row r="1400" spans="2:8" s="451" customFormat="1" ht="15" customHeight="1">
      <c r="B1400" s="452"/>
      <c r="C1400" s="579" t="s">
        <v>8</v>
      </c>
      <c r="D1400" s="568"/>
      <c r="E1400" s="568" t="s">
        <v>9</v>
      </c>
      <c r="F1400" s="580" t="s">
        <v>10</v>
      </c>
      <c r="G1400" s="580" t="s">
        <v>1270</v>
      </c>
      <c r="H1400" s="730" t="s">
        <v>1264</v>
      </c>
    </row>
    <row r="1401" spans="2:8" s="451" customFormat="1" ht="35.25" customHeight="1">
      <c r="B1401" s="452"/>
      <c r="C1401" s="1206" t="s">
        <v>108</v>
      </c>
      <c r="D1401" s="1207"/>
      <c r="E1401" s="737" t="s">
        <v>1257</v>
      </c>
      <c r="F1401" s="734">
        <v>1</v>
      </c>
      <c r="G1401" s="735">
        <v>236</v>
      </c>
      <c r="H1401" s="606">
        <f>F1401*G1401</f>
        <v>236</v>
      </c>
    </row>
    <row r="1402" spans="2:8" s="451" customFormat="1" ht="15" customHeight="1">
      <c r="B1402" s="452"/>
      <c r="C1402" s="603"/>
      <c r="D1402" s="491"/>
      <c r="E1402" s="594"/>
      <c r="F1402" s="512"/>
      <c r="G1402" s="595"/>
      <c r="H1402" s="532"/>
    </row>
    <row r="1403" spans="2:8" s="451" customFormat="1" ht="15" customHeight="1">
      <c r="B1403" s="452"/>
      <c r="C1403" s="603"/>
      <c r="D1403" s="491"/>
      <c r="E1403" s="594"/>
      <c r="F1403" s="512"/>
      <c r="G1403" s="595"/>
      <c r="H1403" s="532"/>
    </row>
    <row r="1404" spans="2:8" s="451" customFormat="1" ht="15" customHeight="1">
      <c r="B1404" s="452"/>
      <c r="C1404" s="603"/>
      <c r="D1404" s="491"/>
      <c r="E1404" s="594"/>
      <c r="F1404" s="512"/>
      <c r="G1404" s="595"/>
      <c r="H1404" s="532"/>
    </row>
    <row r="1405" spans="2:8" s="451" customFormat="1" ht="15" customHeight="1">
      <c r="B1405" s="452"/>
      <c r="C1405" s="528"/>
      <c r="D1405" s="491"/>
      <c r="E1405" s="529"/>
      <c r="F1405" s="576"/>
      <c r="G1405" s="531"/>
      <c r="H1405" s="532"/>
    </row>
    <row r="1406" spans="2:8" s="451" customFormat="1" ht="15" customHeight="1">
      <c r="B1406" s="452"/>
      <c r="C1406" s="528"/>
      <c r="D1406" s="491"/>
      <c r="E1406" s="529"/>
      <c r="F1406" s="512"/>
      <c r="G1406" s="531"/>
      <c r="H1406" s="532"/>
    </row>
    <row r="1407" spans="2:8" s="451" customFormat="1" ht="15" customHeight="1">
      <c r="B1407" s="452"/>
      <c r="C1407" s="528"/>
      <c r="D1407" s="531"/>
      <c r="E1407" s="455"/>
      <c r="F1407" s="512"/>
      <c r="G1407" s="531"/>
      <c r="H1407" s="532"/>
    </row>
    <row r="1408" spans="2:8" s="451" customFormat="1" ht="15" customHeight="1">
      <c r="B1408" s="452"/>
      <c r="C1408" s="528"/>
      <c r="D1408" s="491"/>
      <c r="E1408" s="529"/>
      <c r="F1408" s="512"/>
      <c r="G1408" s="531"/>
      <c r="H1408" s="532"/>
    </row>
    <row r="1409" spans="2:8" s="451" customFormat="1" ht="15" customHeight="1">
      <c r="B1409" s="452"/>
      <c r="C1409" s="528"/>
      <c r="D1409" s="491"/>
      <c r="E1409" s="529"/>
      <c r="F1409" s="512"/>
      <c r="G1409" s="531"/>
      <c r="H1409" s="532"/>
    </row>
    <row r="1410" spans="2:8" s="451" customFormat="1" ht="15" customHeight="1">
      <c r="B1410" s="452"/>
      <c r="C1410" s="528"/>
      <c r="D1410" s="491"/>
      <c r="E1410" s="529"/>
      <c r="F1410" s="512"/>
      <c r="G1410" s="531"/>
      <c r="H1410" s="532"/>
    </row>
    <row r="1411" spans="2:8" s="451" customFormat="1" ht="15" customHeight="1">
      <c r="B1411" s="452"/>
      <c r="C1411" s="533"/>
      <c r="D1411" s="498"/>
      <c r="E1411" s="534"/>
      <c r="F1411" s="497"/>
      <c r="G1411" s="535"/>
      <c r="H1411" s="536"/>
    </row>
    <row r="1412" spans="2:8" s="451" customFormat="1" ht="15" customHeight="1">
      <c r="B1412" s="452"/>
      <c r="C1412" s="476" t="s">
        <v>1271</v>
      </c>
      <c r="D1412" s="531"/>
      <c r="E1412" s="538"/>
      <c r="F1412" s="498"/>
      <c r="G1412" s="497"/>
      <c r="H1412" s="539">
        <f>SUM(H1401:H1411)</f>
        <v>236</v>
      </c>
    </row>
    <row r="1413" spans="2:8" s="451" customFormat="1" ht="15" customHeight="1">
      <c r="B1413" s="452"/>
      <c r="C1413" s="468" t="s">
        <v>1272</v>
      </c>
      <c r="D1413" s="469"/>
      <c r="E1413" s="469"/>
      <c r="F1413" s="469"/>
      <c r="G1413" s="469"/>
      <c r="H1413" s="470"/>
    </row>
    <row r="1414" spans="2:8" s="451" customFormat="1" ht="15" customHeight="1">
      <c r="B1414" s="452"/>
      <c r="C1414" s="518" t="s">
        <v>8</v>
      </c>
      <c r="D1414" s="519"/>
      <c r="E1414" s="519" t="s">
        <v>9</v>
      </c>
      <c r="F1414" s="543" t="s">
        <v>10</v>
      </c>
      <c r="G1414" s="520" t="s">
        <v>1261</v>
      </c>
      <c r="H1414" s="519" t="s">
        <v>1264</v>
      </c>
    </row>
    <row r="1415" spans="2:8" s="451" customFormat="1" ht="15" customHeight="1">
      <c r="B1415" s="452"/>
      <c r="C1415" s="596"/>
      <c r="D1415" s="526"/>
      <c r="E1415" s="586"/>
      <c r="F1415" s="567"/>
      <c r="G1415" s="587"/>
      <c r="H1415" s="479"/>
    </row>
    <row r="1416" spans="2:8" s="451" customFormat="1" ht="15" customHeight="1">
      <c r="B1416" s="452"/>
      <c r="C1416" s="476"/>
      <c r="D1416" s="531"/>
      <c r="E1416" s="547"/>
      <c r="F1416" s="512"/>
      <c r="G1416" s="476"/>
      <c r="H1416" s="510"/>
    </row>
    <row r="1417" spans="2:8" s="451" customFormat="1" ht="15" customHeight="1">
      <c r="B1417" s="452"/>
      <c r="C1417" s="476" t="str">
        <f>+IF(B1417=0," ",VLOOKUP(B1417,#REF!,2,FALSE))</f>
        <v xml:space="preserve"> </v>
      </c>
      <c r="D1417" s="531"/>
      <c r="E1417" s="547" t="str">
        <f>+IF(B1417=0," ",VLOOKUP(B1417,#REF!,3,FALSE))</f>
        <v xml:space="preserve"> </v>
      </c>
      <c r="F1417" s="512"/>
      <c r="G1417" s="476" t="str">
        <f>+IF(B1417=0," ",VLOOKUP(B1417,#REF!,8,FALSE))</f>
        <v xml:space="preserve"> </v>
      </c>
      <c r="H1417" s="494" t="str">
        <f>+IF(B1417=0," ",((F1417*G1417)))</f>
        <v xml:space="preserve"> </v>
      </c>
    </row>
    <row r="1418" spans="2:8" s="451" customFormat="1" ht="15" customHeight="1">
      <c r="B1418" s="452"/>
      <c r="C1418" s="515" t="s">
        <v>1273</v>
      </c>
      <c r="D1418" s="548"/>
      <c r="E1418" s="548"/>
      <c r="F1418" s="549"/>
      <c r="G1418" s="550"/>
      <c r="H1418" s="536">
        <f>SUM(H1415:H1417)</f>
        <v>0</v>
      </c>
    </row>
    <row r="1419" spans="2:8" s="451" customFormat="1" ht="15" customHeight="1">
      <c r="B1419" s="452"/>
      <c r="C1419" s="491"/>
      <c r="D1419" s="491"/>
      <c r="E1419" s="496"/>
      <c r="F1419" s="498"/>
      <c r="G1419" s="551"/>
      <c r="H1419" s="552">
        <f>H1388+H1398+H1412+H1418</f>
        <v>249.9983522</v>
      </c>
    </row>
    <row r="1420" spans="2:8" s="451" customFormat="1" ht="15" customHeight="1">
      <c r="B1420" s="452"/>
      <c r="C1420" s="553"/>
      <c r="D1420" s="553"/>
      <c r="E1420" s="515" t="s">
        <v>1274</v>
      </c>
      <c r="F1420" s="549"/>
      <c r="G1420" s="548"/>
      <c r="H1420" s="470">
        <f>ROUND((H1388+H1398+H1412+H1418),2)</f>
        <v>250</v>
      </c>
    </row>
    <row r="1421" spans="2:8" s="451" customFormat="1" ht="15" customHeight="1">
      <c r="B1421" s="452"/>
      <c r="C1421" s="553"/>
      <c r="D1421" s="553"/>
      <c r="E1421" s="468" t="s">
        <v>1275</v>
      </c>
      <c r="F1421" s="549"/>
      <c r="G1421" s="554">
        <v>0.15</v>
      </c>
      <c r="H1421" s="548">
        <f>H1420*G1421</f>
        <v>37.5</v>
      </c>
    </row>
    <row r="1422" spans="2:8" s="451" customFormat="1" ht="15" customHeight="1">
      <c r="B1422" s="452"/>
      <c r="C1422" s="553"/>
      <c r="D1422" s="553"/>
      <c r="E1422" s="468" t="s">
        <v>1276</v>
      </c>
      <c r="F1422" s="549"/>
      <c r="G1422" s="554">
        <v>0.05</v>
      </c>
      <c r="H1422" s="548">
        <f>H1420*G1422</f>
        <v>12.5</v>
      </c>
    </row>
    <row r="1423" spans="2:8" s="451" customFormat="1" ht="15" customHeight="1">
      <c r="B1423" s="452"/>
      <c r="C1423" s="553"/>
      <c r="D1423" s="553"/>
      <c r="E1423" s="468" t="s">
        <v>1277</v>
      </c>
      <c r="F1423" s="549"/>
      <c r="G1423" s="548"/>
      <c r="H1423" s="548">
        <f>SUM(H1420:H1422)</f>
        <v>300</v>
      </c>
    </row>
    <row r="1424" spans="2:8" s="451" customFormat="1" ht="15" customHeight="1">
      <c r="B1424" s="452"/>
      <c r="C1424" s="553"/>
      <c r="D1424" s="553"/>
      <c r="E1424" s="502" t="s">
        <v>1587</v>
      </c>
      <c r="F1424" s="498"/>
      <c r="G1424" s="535"/>
      <c r="H1424" s="555">
        <f>ROUND((H1423),2)</f>
        <v>300</v>
      </c>
    </row>
    <row r="1425" spans="2:8" s="451" customFormat="1" ht="15" customHeight="1">
      <c r="B1425" s="452"/>
      <c r="C1425" s="650" t="s">
        <v>1742</v>
      </c>
      <c r="D1425" s="465"/>
      <c r="E1425" s="556"/>
      <c r="F1425" s="460"/>
      <c r="G1425" s="460"/>
      <c r="H1425" s="556"/>
    </row>
    <row r="1426" spans="2:8" s="451" customFormat="1" ht="15" customHeight="1">
      <c r="B1426" s="452"/>
      <c r="C1426" s="465"/>
      <c r="D1426" s="465"/>
      <c r="E1426" s="465"/>
      <c r="F1426" s="465"/>
      <c r="G1426" s="465"/>
      <c r="H1426" s="465"/>
    </row>
    <row r="1427" spans="2:8" s="451" customFormat="1" ht="15" customHeight="1">
      <c r="B1427" s="452"/>
      <c r="C1427" s="651" t="s">
        <v>1403</v>
      </c>
      <c r="D1427" s="465"/>
      <c r="E1427" s="465"/>
      <c r="F1427" s="465"/>
      <c r="G1427" s="465"/>
      <c r="H1427" s="460"/>
    </row>
    <row r="1428" spans="2:8" s="451" customFormat="1" ht="15" customHeight="1">
      <c r="B1428" s="452"/>
      <c r="C1428" s="455"/>
      <c r="D1428" s="465"/>
      <c r="E1428" s="465"/>
      <c r="F1428" s="557"/>
      <c r="G1428" s="558"/>
      <c r="H1428" s="558"/>
    </row>
    <row r="1429" spans="2:8" s="451" customFormat="1" ht="15" customHeight="1">
      <c r="B1429" s="452"/>
      <c r="C1429" s="455"/>
      <c r="D1429" s="559"/>
      <c r="E1429" s="559"/>
      <c r="F1429" s="1205" t="s">
        <v>1405</v>
      </c>
      <c r="G1429" s="1205"/>
      <c r="H1429" s="1205"/>
    </row>
    <row r="1430" spans="2:8" s="451" customFormat="1" ht="15" customHeight="1">
      <c r="B1430" s="452"/>
      <c r="C1430" s="455"/>
      <c r="D1430" s="559"/>
      <c r="E1430" s="559"/>
      <c r="F1430" s="1205"/>
      <c r="G1430" s="1205"/>
      <c r="H1430" s="1205"/>
    </row>
    <row r="1431" spans="2:8" s="451" customFormat="1" ht="15" customHeight="1">
      <c r="B1431" s="452"/>
      <c r="C1431" s="455"/>
      <c r="D1431" s="559"/>
      <c r="E1431" s="559"/>
      <c r="F1431" s="717"/>
      <c r="G1431" s="717"/>
      <c r="H1431" s="717"/>
    </row>
    <row r="1432" spans="2:8" s="451" customFormat="1" ht="80.099999999999994" customHeight="1">
      <c r="B1432" s="452"/>
      <c r="C1432" s="455"/>
      <c r="D1432" s="455"/>
      <c r="E1432" s="455"/>
      <c r="F1432" s="455"/>
      <c r="G1432" s="455"/>
      <c r="H1432" s="455"/>
    </row>
    <row r="1433" spans="2:8" s="451" customFormat="1" ht="15" customHeight="1">
      <c r="B1433" s="452"/>
      <c r="C1433" s="561"/>
      <c r="D1433" s="465"/>
      <c r="E1433" s="455"/>
      <c r="F1433" s="456"/>
      <c r="G1433" s="562"/>
      <c r="H1433" s="457"/>
    </row>
    <row r="1434" spans="2:8" s="451" customFormat="1" ht="21.75" customHeight="1">
      <c r="B1434" s="452"/>
      <c r="C1434" s="1208" t="s">
        <v>1579</v>
      </c>
      <c r="D1434" s="1208"/>
      <c r="E1434" s="1208"/>
      <c r="F1434" s="1208"/>
      <c r="G1434" s="1208"/>
      <c r="H1434" s="1208"/>
    </row>
    <row r="1435" spans="2:8" s="451" customFormat="1" ht="15" customHeight="1">
      <c r="B1435" s="452"/>
      <c r="C1435" s="458" t="s">
        <v>1255</v>
      </c>
      <c r="D1435" s="459" t="str">
        <f>+'PRESUPUESTO UNIV UARTES'!B135</f>
        <v>4.03</v>
      </c>
      <c r="E1435" s="460"/>
      <c r="F1435" s="460"/>
      <c r="G1435" s="461" t="s">
        <v>1256</v>
      </c>
      <c r="H1435" s="462" t="str">
        <f>+'PRESUPUESTO UNIV UARTES'!G135</f>
        <v>m2</v>
      </c>
    </row>
    <row r="1436" spans="2:8" s="451" customFormat="1" ht="15" customHeight="1">
      <c r="B1436" s="452"/>
      <c r="C1436" s="463" t="s">
        <v>1258</v>
      </c>
      <c r="D1436" s="1209" t="str">
        <f>+'PRESUPUESTO UNIV UARTES'!C135</f>
        <v>Tarjeta fijas de vidrio templado de 8mm con accesorios Inox.</v>
      </c>
      <c r="E1436" s="1209"/>
      <c r="F1436" s="1209"/>
      <c r="G1436" s="1209"/>
      <c r="H1436" s="1209"/>
    </row>
    <row r="1437" spans="2:8" s="451" customFormat="1" ht="15" customHeight="1">
      <c r="B1437" s="452"/>
      <c r="C1437" s="465"/>
      <c r="D1437" s="465"/>
      <c r="E1437" s="465"/>
      <c r="F1437" s="465"/>
      <c r="G1437" s="465"/>
      <c r="H1437" s="465"/>
    </row>
    <row r="1438" spans="2:8" s="451" customFormat="1" ht="15" customHeight="1">
      <c r="B1438" s="452"/>
      <c r="C1438" s="468" t="s">
        <v>1259</v>
      </c>
      <c r="D1438" s="469"/>
      <c r="E1438" s="469"/>
      <c r="F1438" s="469"/>
      <c r="G1438" s="469"/>
      <c r="H1438" s="470"/>
    </row>
    <row r="1439" spans="2:8" s="451" customFormat="1" ht="15" customHeight="1">
      <c r="B1439" s="452"/>
      <c r="C1439" s="474" t="s">
        <v>8</v>
      </c>
      <c r="D1439" s="474" t="s">
        <v>10</v>
      </c>
      <c r="E1439" s="474" t="s">
        <v>1261</v>
      </c>
      <c r="F1439" s="474" t="s">
        <v>1262</v>
      </c>
      <c r="G1439" s="474" t="s">
        <v>1263</v>
      </c>
      <c r="H1439" s="474" t="s">
        <v>1264</v>
      </c>
    </row>
    <row r="1440" spans="2:8" s="451" customFormat="1" ht="15" customHeight="1">
      <c r="B1440" s="452"/>
      <c r="C1440" s="476" t="s">
        <v>1282</v>
      </c>
      <c r="D1440" s="512"/>
      <c r="E1440" s="478"/>
      <c r="F1440" s="510"/>
      <c r="G1440" s="530"/>
      <c r="H1440" s="510">
        <f>5%*H1456</f>
        <v>0.66984779999999999</v>
      </c>
    </row>
    <row r="1441" spans="2:8" s="451" customFormat="1" ht="15" customHeight="1">
      <c r="B1441" s="452"/>
      <c r="C1441" s="476"/>
      <c r="D1441" s="512"/>
      <c r="E1441" s="476"/>
      <c r="F1441" s="510"/>
      <c r="G1441" s="566"/>
      <c r="H1441" s="510"/>
    </row>
    <row r="1442" spans="2:8" s="451" customFormat="1" ht="15" customHeight="1">
      <c r="B1442" s="452"/>
      <c r="C1442" s="476"/>
      <c r="D1442" s="512"/>
      <c r="E1442" s="476"/>
      <c r="F1442" s="510"/>
      <c r="G1442" s="566"/>
      <c r="H1442" s="510"/>
    </row>
    <row r="1443" spans="2:8" s="451" customFormat="1" ht="15" customHeight="1">
      <c r="B1443" s="452"/>
      <c r="C1443" s="476"/>
      <c r="D1443" s="512"/>
      <c r="E1443" s="476"/>
      <c r="F1443" s="510"/>
      <c r="G1443" s="511"/>
      <c r="H1443" s="510"/>
    </row>
    <row r="1444" spans="2:8" s="451" customFormat="1" ht="15" customHeight="1">
      <c r="B1444" s="452"/>
      <c r="C1444" s="476"/>
      <c r="D1444" s="512"/>
      <c r="E1444" s="476"/>
      <c r="F1444" s="510"/>
      <c r="G1444" s="511"/>
      <c r="H1444" s="510"/>
    </row>
    <row r="1445" spans="2:8" s="451" customFormat="1" ht="15" customHeight="1">
      <c r="B1445" s="452"/>
      <c r="C1445" s="476"/>
      <c r="D1445" s="490"/>
      <c r="E1445" s="476"/>
      <c r="F1445" s="510"/>
      <c r="G1445" s="511"/>
      <c r="H1445" s="494"/>
    </row>
    <row r="1446" spans="2:8" s="451" customFormat="1" ht="15" customHeight="1">
      <c r="B1446" s="452"/>
      <c r="C1446" s="515" t="s">
        <v>1279</v>
      </c>
      <c r="D1446" s="514"/>
      <c r="E1446" s="515"/>
      <c r="F1446" s="563"/>
      <c r="G1446" s="590"/>
      <c r="H1446" s="564">
        <f>SUM(H1440:H1445)</f>
        <v>0.66984779999999999</v>
      </c>
    </row>
    <row r="1447" spans="2:8" s="451" customFormat="1" ht="15" customHeight="1">
      <c r="B1447" s="452"/>
      <c r="C1447" s="502" t="s">
        <v>1267</v>
      </c>
      <c r="D1447" s="503"/>
      <c r="E1447" s="503"/>
      <c r="F1447" s="503"/>
      <c r="G1447" s="504"/>
      <c r="H1447" s="470"/>
    </row>
    <row r="1448" spans="2:8" s="451" customFormat="1" ht="15" customHeight="1">
      <c r="B1448" s="452"/>
      <c r="C1448" s="810" t="s">
        <v>8</v>
      </c>
      <c r="D1448" s="573" t="s">
        <v>10</v>
      </c>
      <c r="E1448" s="810" t="s">
        <v>1268</v>
      </c>
      <c r="F1448" s="810" t="s">
        <v>1262</v>
      </c>
      <c r="G1448" s="583" t="s">
        <v>1263</v>
      </c>
      <c r="H1448" s="810" t="s">
        <v>1264</v>
      </c>
    </row>
    <row r="1449" spans="2:8" s="451" customFormat="1" ht="15" customHeight="1">
      <c r="B1449" s="452"/>
      <c r="C1449" s="725" t="s">
        <v>1617</v>
      </c>
      <c r="D1449" s="546">
        <v>1</v>
      </c>
      <c r="E1449" s="869">
        <f>+'MANO DE OBRA'!F30</f>
        <v>3.87</v>
      </c>
      <c r="F1449" s="606">
        <f>D1449*E1449</f>
        <v>3.87</v>
      </c>
      <c r="G1449" s="866">
        <v>1.6439999999999999</v>
      </c>
      <c r="H1449" s="606">
        <f>F1449*G1449</f>
        <v>6.3622800000000002</v>
      </c>
    </row>
    <row r="1450" spans="2:8" s="451" customFormat="1" ht="15" customHeight="1">
      <c r="B1450" s="452"/>
      <c r="C1450" s="509" t="s">
        <v>1289</v>
      </c>
      <c r="D1450" s="576">
        <v>1</v>
      </c>
      <c r="E1450" s="477">
        <f>+'MANO DE OBRA'!F18</f>
        <v>3.87</v>
      </c>
      <c r="F1450" s="604">
        <f t="shared" ref="F1450:F1451" si="14">D1450*E1450</f>
        <v>3.87</v>
      </c>
      <c r="G1450" s="870">
        <f>+G1449</f>
        <v>1.6439999999999999</v>
      </c>
      <c r="H1450" s="604">
        <f t="shared" ref="H1450:H1451" si="15">F1450*G1450</f>
        <v>6.3622800000000002</v>
      </c>
    </row>
    <row r="1451" spans="2:8" s="451" customFormat="1" ht="15" customHeight="1">
      <c r="B1451" s="452"/>
      <c r="C1451" s="509" t="s">
        <v>1401</v>
      </c>
      <c r="D1451" s="576">
        <v>0.1</v>
      </c>
      <c r="E1451" s="486">
        <f>+'MANO DE OBRA'!F69</f>
        <v>4.09</v>
      </c>
      <c r="F1451" s="604">
        <f t="shared" si="14"/>
        <v>0.40900000000000003</v>
      </c>
      <c r="G1451" s="870">
        <f>+G1449</f>
        <v>1.6439999999999999</v>
      </c>
      <c r="H1451" s="604">
        <f t="shared" si="15"/>
        <v>0.67239599999999999</v>
      </c>
    </row>
    <row r="1452" spans="2:8" s="451" customFormat="1" ht="15" customHeight="1">
      <c r="B1452" s="452"/>
      <c r="C1452" s="601"/>
      <c r="D1452" s="512"/>
      <c r="E1452" s="867"/>
      <c r="F1452" s="868"/>
      <c r="G1452" s="484"/>
      <c r="H1452" s="604"/>
    </row>
    <row r="1453" spans="2:8" s="451" customFormat="1" ht="15" customHeight="1">
      <c r="B1453" s="452"/>
      <c r="C1453" s="601"/>
      <c r="D1453" s="512"/>
      <c r="E1453" s="599"/>
      <c r="F1453" s="492"/>
      <c r="G1453" s="493"/>
      <c r="H1453" s="510"/>
    </row>
    <row r="1454" spans="2:8" s="451" customFormat="1" ht="15" customHeight="1">
      <c r="B1454" s="452"/>
      <c r="C1454" s="601"/>
      <c r="D1454" s="512"/>
      <c r="E1454" s="599"/>
      <c r="F1454" s="492"/>
      <c r="G1454" s="729"/>
      <c r="H1454" s="510"/>
    </row>
    <row r="1455" spans="2:8" s="451" customFormat="1" ht="15" customHeight="1">
      <c r="B1455" s="452"/>
      <c r="C1455" s="509"/>
      <c r="D1455" s="512"/>
      <c r="E1455" s="476"/>
      <c r="F1455" s="492"/>
      <c r="G1455" s="729"/>
      <c r="H1455" s="510"/>
    </row>
    <row r="1456" spans="2:8" s="451" customFormat="1" ht="15" customHeight="1">
      <c r="B1456" s="452"/>
      <c r="C1456" s="514" t="s">
        <v>1269</v>
      </c>
      <c r="D1456" s="514"/>
      <c r="E1456" s="515"/>
      <c r="F1456" s="514"/>
      <c r="G1456" s="470"/>
      <c r="H1456" s="501">
        <f>SUM(H1449:H1455)</f>
        <v>13.396955999999999</v>
      </c>
    </row>
    <row r="1457" spans="2:8" s="451" customFormat="1" ht="15" customHeight="1">
      <c r="B1457" s="452"/>
      <c r="C1457" s="502" t="s">
        <v>547</v>
      </c>
      <c r="D1457" s="469"/>
      <c r="E1457" s="503"/>
      <c r="F1457" s="503"/>
      <c r="G1457" s="469"/>
      <c r="H1457" s="470"/>
    </row>
    <row r="1458" spans="2:8" s="451" customFormat="1" ht="15" customHeight="1">
      <c r="B1458" s="452"/>
      <c r="C1458" s="579" t="s">
        <v>8</v>
      </c>
      <c r="D1458" s="568"/>
      <c r="E1458" s="568" t="s">
        <v>9</v>
      </c>
      <c r="F1458" s="580" t="s">
        <v>10</v>
      </c>
      <c r="G1458" s="580" t="s">
        <v>1270</v>
      </c>
      <c r="H1458" s="730" t="s">
        <v>1264</v>
      </c>
    </row>
    <row r="1459" spans="2:8" s="451" customFormat="1" ht="29.25" customHeight="1">
      <c r="B1459" s="452"/>
      <c r="C1459" s="1206" t="s">
        <v>116</v>
      </c>
      <c r="D1459" s="1207"/>
      <c r="E1459" s="737" t="s">
        <v>1257</v>
      </c>
      <c r="F1459" s="734">
        <v>1</v>
      </c>
      <c r="G1459" s="735">
        <v>152.6</v>
      </c>
      <c r="H1459" s="606">
        <f>F1459*G1459</f>
        <v>152.6</v>
      </c>
    </row>
    <row r="1460" spans="2:8" s="451" customFormat="1" ht="15" customHeight="1">
      <c r="B1460" s="452"/>
      <c r="C1460" s="603"/>
      <c r="D1460" s="491"/>
      <c r="E1460" s="594"/>
      <c r="F1460" s="512"/>
      <c r="G1460" s="595"/>
      <c r="H1460" s="532"/>
    </row>
    <row r="1461" spans="2:8" s="451" customFormat="1" ht="15" customHeight="1">
      <c r="B1461" s="452"/>
      <c r="C1461" s="603"/>
      <c r="D1461" s="491"/>
      <c r="E1461" s="594"/>
      <c r="F1461" s="512"/>
      <c r="G1461" s="595"/>
      <c r="H1461" s="532"/>
    </row>
    <row r="1462" spans="2:8" s="451" customFormat="1" ht="15" customHeight="1">
      <c r="B1462" s="452"/>
      <c r="C1462" s="603"/>
      <c r="D1462" s="491"/>
      <c r="E1462" s="594"/>
      <c r="F1462" s="512"/>
      <c r="G1462" s="595"/>
      <c r="H1462" s="532"/>
    </row>
    <row r="1463" spans="2:8" s="451" customFormat="1" ht="15" customHeight="1">
      <c r="B1463" s="452"/>
      <c r="C1463" s="528"/>
      <c r="D1463" s="491"/>
      <c r="E1463" s="529"/>
      <c r="F1463" s="576"/>
      <c r="G1463" s="531"/>
      <c r="H1463" s="532"/>
    </row>
    <row r="1464" spans="2:8" s="451" customFormat="1" ht="15" customHeight="1">
      <c r="B1464" s="452"/>
      <c r="C1464" s="528"/>
      <c r="D1464" s="491"/>
      <c r="E1464" s="529"/>
      <c r="F1464" s="512"/>
      <c r="G1464" s="531"/>
      <c r="H1464" s="532"/>
    </row>
    <row r="1465" spans="2:8" s="451" customFormat="1" ht="15" customHeight="1">
      <c r="B1465" s="452"/>
      <c r="C1465" s="528"/>
      <c r="D1465" s="531"/>
      <c r="E1465" s="455"/>
      <c r="F1465" s="512"/>
      <c r="G1465" s="531"/>
      <c r="H1465" s="532"/>
    </row>
    <row r="1466" spans="2:8" s="451" customFormat="1" ht="15" customHeight="1">
      <c r="B1466" s="452"/>
      <c r="C1466" s="528"/>
      <c r="D1466" s="491"/>
      <c r="E1466" s="529"/>
      <c r="F1466" s="512"/>
      <c r="G1466" s="531"/>
      <c r="H1466" s="532"/>
    </row>
    <row r="1467" spans="2:8" s="451" customFormat="1" ht="15" customHeight="1">
      <c r="B1467" s="452"/>
      <c r="C1467" s="528"/>
      <c r="D1467" s="491"/>
      <c r="E1467" s="529"/>
      <c r="F1467" s="512"/>
      <c r="G1467" s="531"/>
      <c r="H1467" s="532"/>
    </row>
    <row r="1468" spans="2:8" s="451" customFormat="1" ht="15" customHeight="1">
      <c r="B1468" s="452"/>
      <c r="C1468" s="528"/>
      <c r="D1468" s="491"/>
      <c r="E1468" s="529"/>
      <c r="F1468" s="512"/>
      <c r="G1468" s="531"/>
      <c r="H1468" s="532"/>
    </row>
    <row r="1469" spans="2:8" s="451" customFormat="1" ht="15" customHeight="1">
      <c r="B1469" s="452"/>
      <c r="C1469" s="533"/>
      <c r="D1469" s="498"/>
      <c r="E1469" s="534"/>
      <c r="F1469" s="497"/>
      <c r="G1469" s="535"/>
      <c r="H1469" s="536"/>
    </row>
    <row r="1470" spans="2:8" s="451" customFormat="1" ht="15" customHeight="1">
      <c r="B1470" s="452"/>
      <c r="C1470" s="476" t="s">
        <v>1271</v>
      </c>
      <c r="D1470" s="531"/>
      <c r="E1470" s="538"/>
      <c r="F1470" s="498"/>
      <c r="G1470" s="497"/>
      <c r="H1470" s="539">
        <f>SUM(H1459:H1469)</f>
        <v>152.6</v>
      </c>
    </row>
    <row r="1471" spans="2:8" s="451" customFormat="1" ht="15" customHeight="1">
      <c r="B1471" s="452"/>
      <c r="C1471" s="468" t="s">
        <v>1272</v>
      </c>
      <c r="D1471" s="469"/>
      <c r="E1471" s="469"/>
      <c r="F1471" s="469"/>
      <c r="G1471" s="469"/>
      <c r="H1471" s="470"/>
    </row>
    <row r="1472" spans="2:8" s="451" customFormat="1" ht="15" customHeight="1">
      <c r="B1472" s="452"/>
      <c r="C1472" s="518" t="s">
        <v>8</v>
      </c>
      <c r="D1472" s="519"/>
      <c r="E1472" s="519" t="s">
        <v>9</v>
      </c>
      <c r="F1472" s="543" t="s">
        <v>10</v>
      </c>
      <c r="G1472" s="520" t="s">
        <v>1261</v>
      </c>
      <c r="H1472" s="519" t="s">
        <v>1264</v>
      </c>
    </row>
    <row r="1473" spans="2:8" s="451" customFormat="1" ht="15" customHeight="1">
      <c r="B1473" s="452"/>
      <c r="C1473" s="596"/>
      <c r="D1473" s="526"/>
      <c r="E1473" s="586"/>
      <c r="F1473" s="567"/>
      <c r="G1473" s="587"/>
      <c r="H1473" s="479"/>
    </row>
    <row r="1474" spans="2:8" s="451" customFormat="1" ht="15" customHeight="1">
      <c r="B1474" s="452"/>
      <c r="C1474" s="476"/>
      <c r="D1474" s="531"/>
      <c r="E1474" s="547"/>
      <c r="F1474" s="512"/>
      <c r="G1474" s="476"/>
      <c r="H1474" s="510"/>
    </row>
    <row r="1475" spans="2:8" s="451" customFormat="1" ht="15" customHeight="1">
      <c r="B1475" s="452"/>
      <c r="C1475" s="476" t="str">
        <f>+IF(B1475=0," ",VLOOKUP(B1475,#REF!,2,FALSE))</f>
        <v xml:space="preserve"> </v>
      </c>
      <c r="D1475" s="531"/>
      <c r="E1475" s="547" t="str">
        <f>+IF(B1475=0," ",VLOOKUP(B1475,#REF!,3,FALSE))</f>
        <v xml:space="preserve"> </v>
      </c>
      <c r="F1475" s="512"/>
      <c r="G1475" s="476" t="str">
        <f>+IF(B1475=0," ",VLOOKUP(B1475,#REF!,8,FALSE))</f>
        <v xml:space="preserve"> </v>
      </c>
      <c r="H1475" s="494" t="str">
        <f>+IF(B1475=0," ",((F1475*G1475)))</f>
        <v xml:space="preserve"> </v>
      </c>
    </row>
    <row r="1476" spans="2:8" s="451" customFormat="1" ht="15" customHeight="1">
      <c r="B1476" s="452"/>
      <c r="C1476" s="515" t="s">
        <v>1273</v>
      </c>
      <c r="D1476" s="548"/>
      <c r="E1476" s="548"/>
      <c r="F1476" s="549"/>
      <c r="G1476" s="550"/>
      <c r="H1476" s="536">
        <f>SUM(H1473:H1475)</f>
        <v>0</v>
      </c>
    </row>
    <row r="1477" spans="2:8" s="451" customFormat="1" ht="15" customHeight="1">
      <c r="B1477" s="452"/>
      <c r="C1477" s="491"/>
      <c r="D1477" s="491"/>
      <c r="E1477" s="496"/>
      <c r="F1477" s="498"/>
      <c r="G1477" s="551"/>
      <c r="H1477" s="552">
        <f>H1446+H1456+H1470+H1476</f>
        <v>166.6668038</v>
      </c>
    </row>
    <row r="1478" spans="2:8" s="451" customFormat="1" ht="15" customHeight="1">
      <c r="B1478" s="452"/>
      <c r="C1478" s="553"/>
      <c r="D1478" s="553"/>
      <c r="E1478" s="515" t="s">
        <v>1274</v>
      </c>
      <c r="F1478" s="549"/>
      <c r="G1478" s="548"/>
      <c r="H1478" s="470">
        <f>ROUND((H1446+H1456+H1470+H1476),2)</f>
        <v>166.67</v>
      </c>
    </row>
    <row r="1479" spans="2:8" s="451" customFormat="1" ht="15" customHeight="1">
      <c r="B1479" s="452"/>
      <c r="C1479" s="553"/>
      <c r="D1479" s="553"/>
      <c r="E1479" s="468" t="s">
        <v>1275</v>
      </c>
      <c r="F1479" s="549"/>
      <c r="G1479" s="554">
        <v>0.15</v>
      </c>
      <c r="H1479" s="548">
        <f>H1478*G1479</f>
        <v>25.000499999999999</v>
      </c>
    </row>
    <row r="1480" spans="2:8" s="451" customFormat="1" ht="15" customHeight="1">
      <c r="B1480" s="452"/>
      <c r="C1480" s="553"/>
      <c r="D1480" s="553"/>
      <c r="E1480" s="468" t="s">
        <v>1276</v>
      </c>
      <c r="F1480" s="549"/>
      <c r="G1480" s="554">
        <v>0.05</v>
      </c>
      <c r="H1480" s="548">
        <f>H1478*G1480</f>
        <v>8.333499999999999</v>
      </c>
    </row>
    <row r="1481" spans="2:8" s="451" customFormat="1" ht="15" customHeight="1">
      <c r="B1481" s="452"/>
      <c r="C1481" s="553"/>
      <c r="D1481" s="553"/>
      <c r="E1481" s="468" t="s">
        <v>1277</v>
      </c>
      <c r="F1481" s="549"/>
      <c r="G1481" s="548"/>
      <c r="H1481" s="548">
        <f>SUM(H1478:H1480)</f>
        <v>200.00399999999996</v>
      </c>
    </row>
    <row r="1482" spans="2:8" s="451" customFormat="1" ht="15" customHeight="1">
      <c r="B1482" s="452"/>
      <c r="C1482" s="553"/>
      <c r="D1482" s="553"/>
      <c r="E1482" s="502" t="s">
        <v>1587</v>
      </c>
      <c r="F1482" s="498"/>
      <c r="G1482" s="535"/>
      <c r="H1482" s="555">
        <f>ROUND((H1481),2)</f>
        <v>200</v>
      </c>
    </row>
    <row r="1483" spans="2:8" s="451" customFormat="1" ht="15" customHeight="1">
      <c r="B1483" s="452"/>
      <c r="C1483" s="650" t="s">
        <v>1744</v>
      </c>
      <c r="D1483" s="465"/>
      <c r="E1483" s="556"/>
      <c r="F1483" s="460"/>
      <c r="G1483" s="460"/>
      <c r="H1483" s="556"/>
    </row>
    <row r="1484" spans="2:8" s="451" customFormat="1" ht="15" customHeight="1">
      <c r="B1484" s="452"/>
      <c r="C1484" s="465"/>
      <c r="D1484" s="465"/>
      <c r="E1484" s="465"/>
      <c r="F1484" s="465"/>
      <c r="G1484" s="465"/>
      <c r="H1484" s="465"/>
    </row>
    <row r="1485" spans="2:8" s="451" customFormat="1" ht="15" customHeight="1">
      <c r="B1485" s="452"/>
      <c r="C1485" s="651" t="s">
        <v>1403</v>
      </c>
      <c r="D1485" s="465"/>
      <c r="E1485" s="465"/>
      <c r="F1485" s="465"/>
      <c r="G1485" s="465"/>
      <c r="H1485" s="460"/>
    </row>
    <row r="1486" spans="2:8" s="451" customFormat="1" ht="15" customHeight="1">
      <c r="B1486" s="452"/>
      <c r="C1486" s="455"/>
      <c r="D1486" s="465"/>
      <c r="E1486" s="465"/>
      <c r="F1486" s="557"/>
      <c r="G1486" s="558"/>
      <c r="H1486" s="558"/>
    </row>
    <row r="1487" spans="2:8" s="451" customFormat="1" ht="15" customHeight="1">
      <c r="B1487" s="452"/>
      <c r="C1487" s="455"/>
      <c r="D1487" s="559"/>
      <c r="E1487" s="559"/>
      <c r="F1487" s="1205" t="s">
        <v>1405</v>
      </c>
      <c r="G1487" s="1205"/>
      <c r="H1487" s="1205"/>
    </row>
    <row r="1488" spans="2:8" s="451" customFormat="1" ht="15" customHeight="1">
      <c r="B1488" s="452"/>
      <c r="C1488" s="455"/>
      <c r="D1488" s="559"/>
      <c r="E1488" s="559"/>
      <c r="F1488" s="1205"/>
      <c r="G1488" s="1205"/>
      <c r="H1488" s="1205"/>
    </row>
    <row r="1489" spans="2:8" s="451" customFormat="1" ht="15" customHeight="1">
      <c r="B1489" s="452"/>
      <c r="C1489" s="455"/>
      <c r="D1489" s="559"/>
      <c r="E1489" s="559"/>
      <c r="F1489" s="807"/>
      <c r="G1489" s="807"/>
      <c r="H1489" s="807"/>
    </row>
    <row r="1490" spans="2:8" s="451" customFormat="1" ht="80.099999999999994" customHeight="1">
      <c r="B1490" s="452"/>
      <c r="C1490" s="455"/>
      <c r="D1490" s="455"/>
      <c r="E1490" s="455"/>
      <c r="F1490" s="455"/>
      <c r="G1490" s="455"/>
      <c r="H1490" s="455"/>
    </row>
    <row r="1491" spans="2:8" s="451" customFormat="1" ht="15" customHeight="1">
      <c r="B1491" s="452"/>
      <c r="C1491" s="561"/>
      <c r="D1491" s="465"/>
      <c r="E1491" s="455"/>
      <c r="F1491" s="456"/>
      <c r="G1491" s="562"/>
      <c r="H1491" s="457"/>
    </row>
    <row r="1492" spans="2:8" s="451" customFormat="1" ht="21.75" customHeight="1">
      <c r="B1492" s="452"/>
      <c r="C1492" s="1208" t="s">
        <v>1579</v>
      </c>
      <c r="D1492" s="1208"/>
      <c r="E1492" s="1208"/>
      <c r="F1492" s="1208"/>
      <c r="G1492" s="1208"/>
      <c r="H1492" s="1208"/>
    </row>
    <row r="1493" spans="2:8" s="451" customFormat="1" ht="15" customHeight="1">
      <c r="B1493" s="452"/>
      <c r="C1493" s="458" t="s">
        <v>1255</v>
      </c>
      <c r="D1493" s="459" t="str">
        <f>+'PRESUPUESTO UNIV UARTES'!B138</f>
        <v>4.04</v>
      </c>
      <c r="E1493" s="460"/>
      <c r="F1493" s="460"/>
      <c r="G1493" s="461" t="s">
        <v>1256</v>
      </c>
      <c r="H1493" s="462" t="str">
        <f>+'PRESUPUESTO UNIV UARTES'!G138</f>
        <v>u</v>
      </c>
    </row>
    <row r="1494" spans="2:8" s="451" customFormat="1" ht="15" customHeight="1">
      <c r="B1494" s="452"/>
      <c r="C1494" s="463" t="s">
        <v>1258</v>
      </c>
      <c r="D1494" s="1209" t="str">
        <f>+'PRESUPUESTO UNIV UARTES'!C138</f>
        <v>Reemplazo de vidrio roto en baranda</v>
      </c>
      <c r="E1494" s="1209"/>
      <c r="F1494" s="1209"/>
      <c r="G1494" s="1209"/>
      <c r="H1494" s="1209"/>
    </row>
    <row r="1495" spans="2:8" s="451" customFormat="1" ht="15" customHeight="1">
      <c r="B1495" s="452"/>
      <c r="C1495" s="465"/>
      <c r="D1495" s="465"/>
      <c r="E1495" s="465"/>
      <c r="F1495" s="465"/>
      <c r="G1495" s="465"/>
      <c r="H1495" s="465"/>
    </row>
    <row r="1496" spans="2:8" s="451" customFormat="1" ht="15" customHeight="1">
      <c r="B1496" s="452"/>
      <c r="C1496" s="468" t="s">
        <v>1259</v>
      </c>
      <c r="D1496" s="469"/>
      <c r="E1496" s="469"/>
      <c r="F1496" s="469"/>
      <c r="G1496" s="469"/>
      <c r="H1496" s="470"/>
    </row>
    <row r="1497" spans="2:8" s="451" customFormat="1" ht="15" customHeight="1">
      <c r="B1497" s="452"/>
      <c r="C1497" s="474" t="s">
        <v>8</v>
      </c>
      <c r="D1497" s="474" t="s">
        <v>10</v>
      </c>
      <c r="E1497" s="474" t="s">
        <v>1261</v>
      </c>
      <c r="F1497" s="474" t="s">
        <v>1262</v>
      </c>
      <c r="G1497" s="474" t="s">
        <v>1263</v>
      </c>
      <c r="H1497" s="474" t="s">
        <v>1264</v>
      </c>
    </row>
    <row r="1498" spans="2:8" s="451" customFormat="1" ht="15" customHeight="1">
      <c r="B1498" s="452"/>
      <c r="C1498" s="476" t="s">
        <v>1282</v>
      </c>
      <c r="D1498" s="512"/>
      <c r="E1498" s="478"/>
      <c r="F1498" s="510"/>
      <c r="G1498" s="530"/>
      <c r="H1498" s="510">
        <f>5%*H1514</f>
        <v>0.31781100000000007</v>
      </c>
    </row>
    <row r="1499" spans="2:8" s="451" customFormat="1" ht="15" customHeight="1">
      <c r="B1499" s="452"/>
      <c r="C1499" s="476"/>
      <c r="D1499" s="512"/>
      <c r="E1499" s="476"/>
      <c r="F1499" s="510"/>
      <c r="G1499" s="566"/>
      <c r="H1499" s="510"/>
    </row>
    <row r="1500" spans="2:8" s="451" customFormat="1" ht="15" customHeight="1">
      <c r="B1500" s="452"/>
      <c r="C1500" s="476"/>
      <c r="D1500" s="512"/>
      <c r="E1500" s="476"/>
      <c r="F1500" s="510"/>
      <c r="G1500" s="566"/>
      <c r="H1500" s="510"/>
    </row>
    <row r="1501" spans="2:8" s="451" customFormat="1" ht="15" customHeight="1">
      <c r="B1501" s="452"/>
      <c r="C1501" s="476"/>
      <c r="D1501" s="512"/>
      <c r="E1501" s="476"/>
      <c r="F1501" s="510"/>
      <c r="G1501" s="511"/>
      <c r="H1501" s="510"/>
    </row>
    <row r="1502" spans="2:8" s="451" customFormat="1" ht="15" customHeight="1">
      <c r="B1502" s="452"/>
      <c r="C1502" s="476"/>
      <c r="D1502" s="512"/>
      <c r="E1502" s="476"/>
      <c r="F1502" s="510"/>
      <c r="G1502" s="511"/>
      <c r="H1502" s="510"/>
    </row>
    <row r="1503" spans="2:8" s="451" customFormat="1" ht="15" customHeight="1">
      <c r="B1503" s="452"/>
      <c r="C1503" s="476"/>
      <c r="D1503" s="490"/>
      <c r="E1503" s="476"/>
      <c r="F1503" s="510"/>
      <c r="G1503" s="511"/>
      <c r="H1503" s="494"/>
    </row>
    <row r="1504" spans="2:8" s="451" customFormat="1" ht="15" customHeight="1">
      <c r="B1504" s="452"/>
      <c r="C1504" s="515" t="s">
        <v>1279</v>
      </c>
      <c r="D1504" s="514"/>
      <c r="E1504" s="515"/>
      <c r="F1504" s="563"/>
      <c r="G1504" s="590"/>
      <c r="H1504" s="564">
        <f>SUM(H1498:H1503)</f>
        <v>0.31781100000000007</v>
      </c>
    </row>
    <row r="1505" spans="2:9" s="451" customFormat="1" ht="15" customHeight="1">
      <c r="B1505" s="452"/>
      <c r="C1505" s="502" t="s">
        <v>1267</v>
      </c>
      <c r="D1505" s="503"/>
      <c r="E1505" s="503"/>
      <c r="F1505" s="503"/>
      <c r="G1505" s="504"/>
      <c r="H1505" s="470"/>
    </row>
    <row r="1506" spans="2:9" s="451" customFormat="1" ht="15" customHeight="1">
      <c r="B1506" s="452"/>
      <c r="C1506" s="810" t="s">
        <v>8</v>
      </c>
      <c r="D1506" s="573" t="s">
        <v>10</v>
      </c>
      <c r="E1506" s="810" t="s">
        <v>1268</v>
      </c>
      <c r="F1506" s="810" t="s">
        <v>1262</v>
      </c>
      <c r="G1506" s="583" t="s">
        <v>1263</v>
      </c>
      <c r="H1506" s="810" t="s">
        <v>1264</v>
      </c>
    </row>
    <row r="1507" spans="2:9" s="451" customFormat="1" ht="30.75" customHeight="1">
      <c r="B1507" s="452"/>
      <c r="C1507" s="725" t="s">
        <v>1617</v>
      </c>
      <c r="D1507" s="546">
        <v>1</v>
      </c>
      <c r="E1507" s="869">
        <f>+'MANO DE OBRA'!F30</f>
        <v>3.87</v>
      </c>
      <c r="F1507" s="606">
        <f>D1507*E1507</f>
        <v>3.87</v>
      </c>
      <c r="G1507" s="866">
        <v>0.78</v>
      </c>
      <c r="H1507" s="606">
        <f>F1507*G1507</f>
        <v>3.0186000000000002</v>
      </c>
      <c r="I1507" s="451">
        <f>+H1540</f>
        <v>80</v>
      </c>
    </row>
    <row r="1508" spans="2:9" s="451" customFormat="1" ht="15" customHeight="1">
      <c r="B1508" s="452"/>
      <c r="C1508" s="509" t="s">
        <v>1304</v>
      </c>
      <c r="D1508" s="576">
        <v>1</v>
      </c>
      <c r="E1508" s="477">
        <f>+'MANO DE OBRA'!F22</f>
        <v>3.87</v>
      </c>
      <c r="F1508" s="604">
        <f t="shared" ref="F1508:F1509" si="16">D1508*E1508</f>
        <v>3.87</v>
      </c>
      <c r="G1508" s="870">
        <f>+G1507</f>
        <v>0.78</v>
      </c>
      <c r="H1508" s="604">
        <f t="shared" ref="H1508:H1509" si="17">F1508*G1508</f>
        <v>3.0186000000000002</v>
      </c>
    </row>
    <row r="1509" spans="2:9" s="451" customFormat="1" ht="15" customHeight="1">
      <c r="B1509" s="452"/>
      <c r="C1509" s="509" t="s">
        <v>1401</v>
      </c>
      <c r="D1509" s="576">
        <v>0.1</v>
      </c>
      <c r="E1509" s="486">
        <f>+'MANO DE OBRA'!F69</f>
        <v>4.09</v>
      </c>
      <c r="F1509" s="604">
        <f t="shared" si="16"/>
        <v>0.40900000000000003</v>
      </c>
      <c r="G1509" s="870">
        <f>+G1507</f>
        <v>0.78</v>
      </c>
      <c r="H1509" s="604">
        <f t="shared" si="17"/>
        <v>0.31902000000000003</v>
      </c>
    </row>
    <row r="1510" spans="2:9" s="451" customFormat="1" ht="15" customHeight="1">
      <c r="B1510" s="452"/>
      <c r="C1510" s="601"/>
      <c r="D1510" s="512"/>
      <c r="E1510" s="867"/>
      <c r="F1510" s="868"/>
      <c r="G1510" s="484"/>
      <c r="H1510" s="604"/>
    </row>
    <row r="1511" spans="2:9" s="451" customFormat="1" ht="15" customHeight="1">
      <c r="B1511" s="452"/>
      <c r="C1511" s="601"/>
      <c r="D1511" s="512"/>
      <c r="E1511" s="599"/>
      <c r="F1511" s="492"/>
      <c r="G1511" s="493"/>
      <c r="H1511" s="510"/>
    </row>
    <row r="1512" spans="2:9" s="451" customFormat="1" ht="15" customHeight="1">
      <c r="B1512" s="452"/>
      <c r="C1512" s="601"/>
      <c r="D1512" s="512"/>
      <c r="E1512" s="599"/>
      <c r="F1512" s="492"/>
      <c r="G1512" s="729"/>
      <c r="H1512" s="510"/>
    </row>
    <row r="1513" spans="2:9" s="451" customFormat="1" ht="15" customHeight="1">
      <c r="B1513" s="452"/>
      <c r="C1513" s="509"/>
      <c r="D1513" s="512"/>
      <c r="E1513" s="476"/>
      <c r="F1513" s="492"/>
      <c r="G1513" s="729"/>
      <c r="H1513" s="510"/>
    </row>
    <row r="1514" spans="2:9" s="451" customFormat="1" ht="15" customHeight="1">
      <c r="B1514" s="452"/>
      <c r="C1514" s="514" t="s">
        <v>1269</v>
      </c>
      <c r="D1514" s="514"/>
      <c r="E1514" s="515"/>
      <c r="F1514" s="514"/>
      <c r="G1514" s="470"/>
      <c r="H1514" s="501">
        <f>SUM(H1507:H1513)</f>
        <v>6.3562200000000004</v>
      </c>
    </row>
    <row r="1515" spans="2:9" s="451" customFormat="1" ht="15" customHeight="1">
      <c r="B1515" s="452"/>
      <c r="C1515" s="502" t="s">
        <v>547</v>
      </c>
      <c r="D1515" s="469"/>
      <c r="E1515" s="503"/>
      <c r="F1515" s="503"/>
      <c r="G1515" s="469"/>
      <c r="H1515" s="470"/>
    </row>
    <row r="1516" spans="2:9" s="451" customFormat="1" ht="15" customHeight="1">
      <c r="B1516" s="452"/>
      <c r="C1516" s="579" t="s">
        <v>8</v>
      </c>
      <c r="D1516" s="568"/>
      <c r="E1516" s="568" t="s">
        <v>9</v>
      </c>
      <c r="F1516" s="580" t="s">
        <v>10</v>
      </c>
      <c r="G1516" s="580" t="s">
        <v>1270</v>
      </c>
      <c r="H1516" s="730" t="s">
        <v>1264</v>
      </c>
    </row>
    <row r="1517" spans="2:9" s="451" customFormat="1" ht="15" customHeight="1">
      <c r="B1517" s="452"/>
      <c r="C1517" s="1206" t="s">
        <v>449</v>
      </c>
      <c r="D1517" s="1207"/>
      <c r="E1517" s="737" t="s">
        <v>1257</v>
      </c>
      <c r="F1517" s="734">
        <v>1</v>
      </c>
      <c r="G1517" s="735">
        <v>60</v>
      </c>
      <c r="H1517" s="606">
        <f>F1517*G1517</f>
        <v>60</v>
      </c>
    </row>
    <row r="1518" spans="2:9" s="451" customFormat="1" ht="15" customHeight="1">
      <c r="B1518" s="452"/>
      <c r="C1518" s="603"/>
      <c r="D1518" s="491"/>
      <c r="E1518" s="594"/>
      <c r="F1518" s="512"/>
      <c r="G1518" s="595"/>
      <c r="H1518" s="532"/>
    </row>
    <row r="1519" spans="2:9" s="451" customFormat="1" ht="15" customHeight="1">
      <c r="B1519" s="452"/>
      <c r="C1519" s="603"/>
      <c r="D1519" s="491"/>
      <c r="E1519" s="594"/>
      <c r="F1519" s="512"/>
      <c r="G1519" s="595"/>
      <c r="H1519" s="532"/>
    </row>
    <row r="1520" spans="2:9" s="451" customFormat="1" ht="15" customHeight="1">
      <c r="B1520" s="452"/>
      <c r="C1520" s="603"/>
      <c r="D1520" s="491"/>
      <c r="E1520" s="594"/>
      <c r="F1520" s="512"/>
      <c r="G1520" s="595"/>
      <c r="H1520" s="532"/>
    </row>
    <row r="1521" spans="2:8" s="451" customFormat="1" ht="15" customHeight="1">
      <c r="B1521" s="452"/>
      <c r="C1521" s="528"/>
      <c r="D1521" s="491"/>
      <c r="E1521" s="529"/>
      <c r="F1521" s="576"/>
      <c r="G1521" s="531"/>
      <c r="H1521" s="532"/>
    </row>
    <row r="1522" spans="2:8" s="451" customFormat="1" ht="15" customHeight="1">
      <c r="B1522" s="452"/>
      <c r="C1522" s="528"/>
      <c r="D1522" s="491"/>
      <c r="E1522" s="529"/>
      <c r="F1522" s="512"/>
      <c r="G1522" s="531"/>
      <c r="H1522" s="532"/>
    </row>
    <row r="1523" spans="2:8" s="451" customFormat="1" ht="15" customHeight="1">
      <c r="B1523" s="452"/>
      <c r="C1523" s="528"/>
      <c r="D1523" s="531"/>
      <c r="E1523" s="455"/>
      <c r="F1523" s="512"/>
      <c r="G1523" s="531"/>
      <c r="H1523" s="532"/>
    </row>
    <row r="1524" spans="2:8" s="451" customFormat="1" ht="15" customHeight="1">
      <c r="B1524" s="452"/>
      <c r="C1524" s="528"/>
      <c r="D1524" s="491"/>
      <c r="E1524" s="529"/>
      <c r="F1524" s="512"/>
      <c r="G1524" s="531"/>
      <c r="H1524" s="532"/>
    </row>
    <row r="1525" spans="2:8" s="451" customFormat="1" ht="15" customHeight="1">
      <c r="B1525" s="452"/>
      <c r="C1525" s="528"/>
      <c r="D1525" s="491"/>
      <c r="E1525" s="529"/>
      <c r="F1525" s="512"/>
      <c r="G1525" s="531"/>
      <c r="H1525" s="532"/>
    </row>
    <row r="1526" spans="2:8" s="451" customFormat="1" ht="15" customHeight="1">
      <c r="B1526" s="452"/>
      <c r="C1526" s="528"/>
      <c r="D1526" s="491"/>
      <c r="E1526" s="529"/>
      <c r="F1526" s="512"/>
      <c r="G1526" s="531"/>
      <c r="H1526" s="532"/>
    </row>
    <row r="1527" spans="2:8" s="451" customFormat="1" ht="15" customHeight="1">
      <c r="B1527" s="452"/>
      <c r="C1527" s="533"/>
      <c r="D1527" s="498"/>
      <c r="E1527" s="534"/>
      <c r="F1527" s="497"/>
      <c r="G1527" s="535"/>
      <c r="H1527" s="536"/>
    </row>
    <row r="1528" spans="2:8" s="451" customFormat="1" ht="15" customHeight="1">
      <c r="B1528" s="452"/>
      <c r="C1528" s="476" t="s">
        <v>1271</v>
      </c>
      <c r="D1528" s="531"/>
      <c r="E1528" s="538"/>
      <c r="F1528" s="498"/>
      <c r="G1528" s="497"/>
      <c r="H1528" s="539">
        <f>SUM(H1517:H1527)</f>
        <v>60</v>
      </c>
    </row>
    <row r="1529" spans="2:8" s="451" customFormat="1" ht="15" customHeight="1">
      <c r="B1529" s="452"/>
      <c r="C1529" s="468" t="s">
        <v>1272</v>
      </c>
      <c r="D1529" s="469"/>
      <c r="E1529" s="469"/>
      <c r="F1529" s="469"/>
      <c r="G1529" s="469"/>
      <c r="H1529" s="470"/>
    </row>
    <row r="1530" spans="2:8" s="451" customFormat="1" ht="15" customHeight="1">
      <c r="B1530" s="452"/>
      <c r="C1530" s="518" t="s">
        <v>8</v>
      </c>
      <c r="D1530" s="519"/>
      <c r="E1530" s="519" t="s">
        <v>9</v>
      </c>
      <c r="F1530" s="543" t="s">
        <v>10</v>
      </c>
      <c r="G1530" s="520" t="s">
        <v>1261</v>
      </c>
      <c r="H1530" s="519" t="s">
        <v>1264</v>
      </c>
    </row>
    <row r="1531" spans="2:8" s="451" customFormat="1" ht="15" customHeight="1">
      <c r="B1531" s="452"/>
      <c r="C1531" s="596"/>
      <c r="D1531" s="526"/>
      <c r="E1531" s="586"/>
      <c r="F1531" s="567"/>
      <c r="G1531" s="587"/>
      <c r="H1531" s="479"/>
    </row>
    <row r="1532" spans="2:8" s="451" customFormat="1" ht="15" customHeight="1">
      <c r="B1532" s="452"/>
      <c r="C1532" s="476"/>
      <c r="D1532" s="531"/>
      <c r="E1532" s="547"/>
      <c r="F1532" s="512"/>
      <c r="G1532" s="476"/>
      <c r="H1532" s="510"/>
    </row>
    <row r="1533" spans="2:8" s="451" customFormat="1" ht="15" customHeight="1">
      <c r="B1533" s="452"/>
      <c r="C1533" s="476" t="str">
        <f>+IF(B1533=0," ",VLOOKUP(B1533,#REF!,2,FALSE))</f>
        <v xml:space="preserve"> </v>
      </c>
      <c r="D1533" s="531"/>
      <c r="E1533" s="547" t="str">
        <f>+IF(B1533=0," ",VLOOKUP(B1533,#REF!,3,FALSE))</f>
        <v xml:space="preserve"> </v>
      </c>
      <c r="F1533" s="512"/>
      <c r="G1533" s="476" t="str">
        <f>+IF(B1533=0," ",VLOOKUP(B1533,#REF!,8,FALSE))</f>
        <v xml:space="preserve"> </v>
      </c>
      <c r="H1533" s="494" t="str">
        <f>+IF(B1533=0," ",((F1533*G1533)))</f>
        <v xml:space="preserve"> </v>
      </c>
    </row>
    <row r="1534" spans="2:8" s="451" customFormat="1" ht="15" customHeight="1">
      <c r="B1534" s="452"/>
      <c r="C1534" s="515" t="s">
        <v>1273</v>
      </c>
      <c r="D1534" s="548"/>
      <c r="E1534" s="548"/>
      <c r="F1534" s="549"/>
      <c r="G1534" s="550"/>
      <c r="H1534" s="536">
        <f>SUM(H1531:H1533)</f>
        <v>0</v>
      </c>
    </row>
    <row r="1535" spans="2:8" s="451" customFormat="1" ht="15" customHeight="1">
      <c r="B1535" s="452"/>
      <c r="C1535" s="491"/>
      <c r="D1535" s="491"/>
      <c r="E1535" s="496"/>
      <c r="F1535" s="498"/>
      <c r="G1535" s="551"/>
      <c r="H1535" s="552">
        <f>H1504+H1514+H1528+H1534</f>
        <v>66.674030999999999</v>
      </c>
    </row>
    <row r="1536" spans="2:8" s="451" customFormat="1" ht="15" customHeight="1">
      <c r="B1536" s="452"/>
      <c r="C1536" s="553"/>
      <c r="D1536" s="553"/>
      <c r="E1536" s="515" t="s">
        <v>1274</v>
      </c>
      <c r="F1536" s="549"/>
      <c r="G1536" s="548"/>
      <c r="H1536" s="470">
        <f>ROUND((H1504+H1514+H1528+H1534),2)</f>
        <v>66.67</v>
      </c>
    </row>
    <row r="1537" spans="2:8" s="451" customFormat="1" ht="15" customHeight="1">
      <c r="B1537" s="452"/>
      <c r="C1537" s="553"/>
      <c r="D1537" s="553"/>
      <c r="E1537" s="468" t="s">
        <v>1275</v>
      </c>
      <c r="F1537" s="549"/>
      <c r="G1537" s="554">
        <v>0.15</v>
      </c>
      <c r="H1537" s="548">
        <f>H1536*G1537</f>
        <v>10.000500000000001</v>
      </c>
    </row>
    <row r="1538" spans="2:8" s="451" customFormat="1" ht="15" customHeight="1">
      <c r="B1538" s="452"/>
      <c r="C1538" s="553"/>
      <c r="D1538" s="553"/>
      <c r="E1538" s="468" t="s">
        <v>1276</v>
      </c>
      <c r="F1538" s="549"/>
      <c r="G1538" s="554">
        <v>0.05</v>
      </c>
      <c r="H1538" s="548">
        <f>H1536*G1538</f>
        <v>3.3335000000000004</v>
      </c>
    </row>
    <row r="1539" spans="2:8" s="451" customFormat="1" ht="15" customHeight="1">
      <c r="B1539" s="452"/>
      <c r="C1539" s="553"/>
      <c r="D1539" s="553"/>
      <c r="E1539" s="468" t="s">
        <v>1277</v>
      </c>
      <c r="F1539" s="549"/>
      <c r="G1539" s="548"/>
      <c r="H1539" s="548">
        <f>SUM(H1536:H1538)</f>
        <v>80.004000000000005</v>
      </c>
    </row>
    <row r="1540" spans="2:8" s="451" customFormat="1" ht="15" customHeight="1">
      <c r="B1540" s="452"/>
      <c r="C1540" s="553"/>
      <c r="D1540" s="553"/>
      <c r="E1540" s="502" t="s">
        <v>1587</v>
      </c>
      <c r="F1540" s="498"/>
      <c r="G1540" s="535"/>
      <c r="H1540" s="555">
        <f>ROUND((H1539),2)</f>
        <v>80</v>
      </c>
    </row>
    <row r="1541" spans="2:8" s="451" customFormat="1" ht="15" customHeight="1">
      <c r="B1541" s="452"/>
      <c r="C1541" s="650" t="s">
        <v>1745</v>
      </c>
      <c r="D1541" s="465"/>
      <c r="E1541" s="556"/>
      <c r="F1541" s="460"/>
      <c r="G1541" s="460"/>
      <c r="H1541" s="556"/>
    </row>
    <row r="1542" spans="2:8" s="451" customFormat="1" ht="15" customHeight="1">
      <c r="B1542" s="452"/>
      <c r="C1542" s="465"/>
      <c r="D1542" s="465"/>
      <c r="E1542" s="465"/>
      <c r="F1542" s="465"/>
      <c r="G1542" s="465"/>
      <c r="H1542" s="465"/>
    </row>
    <row r="1543" spans="2:8" s="451" customFormat="1" ht="15" customHeight="1">
      <c r="B1543" s="452"/>
      <c r="C1543" s="651" t="s">
        <v>1403</v>
      </c>
      <c r="D1543" s="465"/>
      <c r="E1543" s="465"/>
      <c r="F1543" s="465"/>
      <c r="G1543" s="465"/>
      <c r="H1543" s="460"/>
    </row>
    <row r="1544" spans="2:8" s="451" customFormat="1" ht="15" customHeight="1">
      <c r="B1544" s="452"/>
      <c r="C1544" s="455"/>
      <c r="D1544" s="465"/>
      <c r="E1544" s="465"/>
      <c r="F1544" s="557"/>
      <c r="G1544" s="558"/>
      <c r="H1544" s="558"/>
    </row>
    <row r="1545" spans="2:8" s="451" customFormat="1" ht="15" customHeight="1">
      <c r="B1545" s="452"/>
      <c r="C1545" s="455"/>
      <c r="D1545" s="559"/>
      <c r="E1545" s="559"/>
      <c r="F1545" s="1205" t="s">
        <v>1405</v>
      </c>
      <c r="G1545" s="1205"/>
      <c r="H1545" s="1205"/>
    </row>
    <row r="1546" spans="2:8" s="451" customFormat="1" ht="15" customHeight="1">
      <c r="B1546" s="452"/>
      <c r="C1546" s="455"/>
      <c r="D1546" s="559"/>
      <c r="E1546" s="559"/>
      <c r="F1546" s="807"/>
      <c r="G1546" s="807"/>
      <c r="H1546" s="807"/>
    </row>
    <row r="1547" spans="2:8" s="451" customFormat="1" ht="15" customHeight="1">
      <c r="B1547" s="452"/>
      <c r="C1547" s="455"/>
      <c r="D1547" s="559"/>
      <c r="E1547" s="559"/>
      <c r="F1547" s="807"/>
      <c r="G1547" s="807"/>
      <c r="H1547" s="807"/>
    </row>
    <row r="1548" spans="2:8" s="451" customFormat="1" ht="80.099999999999994" customHeight="1">
      <c r="B1548" s="452"/>
      <c r="C1548" s="455"/>
      <c r="D1548" s="455"/>
      <c r="E1548" s="455"/>
      <c r="F1548" s="455"/>
      <c r="G1548" s="455"/>
      <c r="H1548" s="455"/>
    </row>
    <row r="1549" spans="2:8" s="451" customFormat="1" ht="15" customHeight="1">
      <c r="B1549" s="452"/>
      <c r="C1549" s="561"/>
      <c r="D1549" s="465"/>
      <c r="E1549" s="455"/>
      <c r="F1549" s="456"/>
      <c r="G1549" s="562"/>
      <c r="H1549" s="457"/>
    </row>
    <row r="1550" spans="2:8" s="451" customFormat="1" ht="21.75" customHeight="1">
      <c r="B1550" s="452"/>
      <c r="C1550" s="1208" t="s">
        <v>1579</v>
      </c>
      <c r="D1550" s="1208"/>
      <c r="E1550" s="1208"/>
      <c r="F1550" s="1208"/>
      <c r="G1550" s="1208"/>
      <c r="H1550" s="1208"/>
    </row>
    <row r="1551" spans="2:8" s="451" customFormat="1" ht="15" customHeight="1">
      <c r="B1551" s="452"/>
      <c r="C1551" s="458" t="s">
        <v>1255</v>
      </c>
      <c r="D1551" s="585" t="str">
        <f>+'PRESUPUESTO UNIV UARTES'!B139</f>
        <v>4.05</v>
      </c>
      <c r="E1551" s="460"/>
      <c r="F1551" s="460"/>
      <c r="G1551" s="461" t="s">
        <v>1256</v>
      </c>
      <c r="H1551" s="462">
        <f>+'PRESUPUESTO UNIV UARTES'!G626</f>
        <v>0</v>
      </c>
    </row>
    <row r="1552" spans="2:8" s="451" customFormat="1" ht="27.75" customHeight="1">
      <c r="B1552" s="452"/>
      <c r="C1552" s="463" t="s">
        <v>1258</v>
      </c>
      <c r="D1552" s="1204" t="str">
        <f>+'PRESUPUESTO UNIV UARTES'!C139</f>
        <v>División de malla galvanizada, incluye materiales de sujeción y pintura anticorrosiva- altura 2,00</v>
      </c>
      <c r="E1552" s="1204"/>
      <c r="F1552" s="1204"/>
      <c r="G1552" s="1204"/>
      <c r="H1552" s="611"/>
    </row>
    <row r="1553" spans="2:8" s="451" customFormat="1" ht="15" customHeight="1">
      <c r="B1553" s="452"/>
      <c r="C1553" s="465"/>
      <c r="D1553" s="465"/>
      <c r="E1553" s="465"/>
      <c r="F1553" s="465"/>
      <c r="G1553" s="465"/>
      <c r="H1553" s="465"/>
    </row>
    <row r="1554" spans="2:8" s="451" customFormat="1" ht="15" customHeight="1">
      <c r="B1554" s="452"/>
      <c r="C1554" s="468" t="s">
        <v>1259</v>
      </c>
      <c r="D1554" s="469"/>
      <c r="E1554" s="469"/>
      <c r="F1554" s="469"/>
      <c r="G1554" s="469"/>
      <c r="H1554" s="470"/>
    </row>
    <row r="1555" spans="2:8" s="451" customFormat="1" ht="15" customHeight="1">
      <c r="B1555" s="452"/>
      <c r="C1555" s="474" t="s">
        <v>8</v>
      </c>
      <c r="D1555" s="474" t="s">
        <v>10</v>
      </c>
      <c r="E1555" s="474" t="s">
        <v>1261</v>
      </c>
      <c r="F1555" s="810" t="s">
        <v>1262</v>
      </c>
      <c r="G1555" s="810" t="s">
        <v>1263</v>
      </c>
      <c r="H1555" s="809" t="s">
        <v>1264</v>
      </c>
    </row>
    <row r="1556" spans="2:8" s="451" customFormat="1" ht="15" customHeight="1">
      <c r="B1556" s="452"/>
      <c r="C1556" s="476" t="s">
        <v>1282</v>
      </c>
      <c r="D1556" s="512"/>
      <c r="E1556" s="478"/>
      <c r="F1556" s="479"/>
      <c r="G1556" s="525"/>
      <c r="H1556" s="479">
        <f>5%*H1572</f>
        <v>0.28867149999999997</v>
      </c>
    </row>
    <row r="1557" spans="2:8" s="451" customFormat="1" ht="15" customHeight="1">
      <c r="B1557" s="452"/>
      <c r="C1557" s="476" t="s">
        <v>1653</v>
      </c>
      <c r="D1557" s="512">
        <v>1.1299999999999999</v>
      </c>
      <c r="E1557" s="476">
        <v>1.98</v>
      </c>
      <c r="F1557" s="510">
        <f>D1557*E1557</f>
        <v>2.2373999999999996</v>
      </c>
      <c r="G1557" s="566">
        <v>0.5</v>
      </c>
      <c r="H1557" s="510">
        <f>F1557*G1557</f>
        <v>1.1186999999999998</v>
      </c>
    </row>
    <row r="1558" spans="2:8" s="451" customFormat="1" ht="15" customHeight="1">
      <c r="B1558" s="452"/>
      <c r="C1558" s="476"/>
      <c r="D1558" s="512"/>
      <c r="E1558" s="476"/>
      <c r="F1558" s="510"/>
      <c r="G1558" s="511"/>
      <c r="H1558" s="510"/>
    </row>
    <row r="1559" spans="2:8" s="451" customFormat="1" ht="15" customHeight="1">
      <c r="B1559" s="452"/>
      <c r="C1559" s="476"/>
      <c r="D1559" s="512"/>
      <c r="E1559" s="476"/>
      <c r="F1559" s="510"/>
      <c r="G1559" s="511"/>
      <c r="H1559" s="510"/>
    </row>
    <row r="1560" spans="2:8" s="451" customFormat="1" ht="15" customHeight="1">
      <c r="B1560" s="452"/>
      <c r="C1560" s="476"/>
      <c r="D1560" s="512"/>
      <c r="E1560" s="476"/>
      <c r="F1560" s="510"/>
      <c r="G1560" s="511"/>
      <c r="H1560" s="510"/>
    </row>
    <row r="1561" spans="2:8" s="451" customFormat="1" ht="15" customHeight="1">
      <c r="B1561" s="452"/>
      <c r="C1561" s="476"/>
      <c r="D1561" s="490"/>
      <c r="E1561" s="476"/>
      <c r="F1561" s="510"/>
      <c r="G1561" s="511"/>
      <c r="H1561" s="494"/>
    </row>
    <row r="1562" spans="2:8" s="451" customFormat="1" ht="15" customHeight="1">
      <c r="B1562" s="452"/>
      <c r="C1562" s="515" t="s">
        <v>1279</v>
      </c>
      <c r="D1562" s="514"/>
      <c r="E1562" s="515"/>
      <c r="F1562" s="563"/>
      <c r="G1562" s="590"/>
      <c r="H1562" s="564">
        <f>SUM(H1556:H1561)</f>
        <v>1.4073714999999998</v>
      </c>
    </row>
    <row r="1563" spans="2:8" s="451" customFormat="1" ht="15" customHeight="1">
      <c r="B1563" s="452"/>
      <c r="C1563" s="502" t="s">
        <v>1267</v>
      </c>
      <c r="D1563" s="503"/>
      <c r="E1563" s="503"/>
      <c r="F1563" s="503"/>
      <c r="G1563" s="504"/>
      <c r="H1563" s="470"/>
    </row>
    <row r="1564" spans="2:8" s="451" customFormat="1" ht="15" customHeight="1">
      <c r="B1564" s="452"/>
      <c r="C1564" s="810" t="s">
        <v>8</v>
      </c>
      <c r="D1564" s="573" t="s">
        <v>10</v>
      </c>
      <c r="E1564" s="810" t="s">
        <v>1268</v>
      </c>
      <c r="F1564" s="810" t="s">
        <v>1262</v>
      </c>
      <c r="G1564" s="583" t="s">
        <v>1263</v>
      </c>
      <c r="H1564" s="810" t="s">
        <v>1264</v>
      </c>
    </row>
    <row r="1565" spans="2:8" s="451" customFormat="1" ht="15" customHeight="1">
      <c r="B1565" s="452"/>
      <c r="C1565" s="600" t="s">
        <v>1280</v>
      </c>
      <c r="D1565" s="567">
        <v>1</v>
      </c>
      <c r="E1565" s="587">
        <f>+'MANO DE OBRA'!F17</f>
        <v>3.83</v>
      </c>
      <c r="F1565" s="479">
        <f>D1565*E1565</f>
        <v>3.83</v>
      </c>
      <c r="G1565" s="565">
        <v>0.499</v>
      </c>
      <c r="H1565" s="479">
        <f>F1565*G1565</f>
        <v>1.91117</v>
      </c>
    </row>
    <row r="1566" spans="2:8" s="451" customFormat="1" ht="15" customHeight="1">
      <c r="B1566" s="452"/>
      <c r="C1566" s="601" t="s">
        <v>1608</v>
      </c>
      <c r="D1566" s="512">
        <v>1</v>
      </c>
      <c r="E1566" s="599">
        <f>+'MANO DE OBRA'!F30</f>
        <v>3.87</v>
      </c>
      <c r="F1566" s="510">
        <f>D1566*E1566</f>
        <v>3.87</v>
      </c>
      <c r="G1566" s="566">
        <f>G1565</f>
        <v>0.499</v>
      </c>
      <c r="H1566" s="510">
        <f>F1566*G1566</f>
        <v>1.93113</v>
      </c>
    </row>
    <row r="1567" spans="2:8" s="451" customFormat="1" ht="15" customHeight="1">
      <c r="B1567" s="452"/>
      <c r="C1567" s="601" t="s">
        <v>1577</v>
      </c>
      <c r="D1567" s="512">
        <v>1</v>
      </c>
      <c r="E1567" s="599">
        <f>+'MANO DE OBRA'!F28</f>
        <v>3.87</v>
      </c>
      <c r="F1567" s="510">
        <f>D1567*E1567</f>
        <v>3.87</v>
      </c>
      <c r="G1567" s="566">
        <f>G1565</f>
        <v>0.499</v>
      </c>
      <c r="H1567" s="510">
        <f>F1567*G1567</f>
        <v>1.93113</v>
      </c>
    </row>
    <row r="1568" spans="2:8" s="451" customFormat="1" ht="15" customHeight="1">
      <c r="B1568" s="452"/>
      <c r="C1568" s="509"/>
      <c r="D1568" s="576"/>
      <c r="E1568" s="584"/>
      <c r="F1568" s="510"/>
      <c r="G1568" s="566"/>
      <c r="H1568" s="510"/>
    </row>
    <row r="1569" spans="2:8" s="451" customFormat="1" ht="15" customHeight="1">
      <c r="B1569" s="452"/>
      <c r="C1569" s="509"/>
      <c r="D1569" s="576"/>
      <c r="E1569" s="584"/>
      <c r="F1569" s="510"/>
      <c r="G1569" s="566"/>
      <c r="H1569" s="510"/>
    </row>
    <row r="1570" spans="2:8" s="451" customFormat="1" ht="15" customHeight="1">
      <c r="B1570" s="452"/>
      <c r="C1570" s="509"/>
      <c r="D1570" s="512"/>
      <c r="E1570" s="476"/>
      <c r="F1570" s="510"/>
      <c r="G1570" s="491"/>
      <c r="H1570" s="510"/>
    </row>
    <row r="1571" spans="2:8" s="451" customFormat="1" ht="15" customHeight="1">
      <c r="B1571" s="452"/>
      <c r="C1571" s="509"/>
      <c r="D1571" s="512"/>
      <c r="E1571" s="476"/>
      <c r="F1571" s="510"/>
      <c r="G1571" s="512"/>
      <c r="H1571" s="510"/>
    </row>
    <row r="1572" spans="2:8" s="451" customFormat="1" ht="15" customHeight="1">
      <c r="B1572" s="452"/>
      <c r="C1572" s="514" t="s">
        <v>1269</v>
      </c>
      <c r="D1572" s="514"/>
      <c r="E1572" s="515"/>
      <c r="F1572" s="514"/>
      <c r="G1572" s="470"/>
      <c r="H1572" s="501">
        <f>SUM(H1565:H1571)</f>
        <v>5.7734299999999994</v>
      </c>
    </row>
    <row r="1573" spans="2:8" s="451" customFormat="1" ht="15" customHeight="1">
      <c r="B1573" s="452"/>
      <c r="C1573" s="502" t="s">
        <v>547</v>
      </c>
      <c r="D1573" s="469"/>
      <c r="E1573" s="503"/>
      <c r="F1573" s="503"/>
      <c r="G1573" s="469"/>
      <c r="H1573" s="470"/>
    </row>
    <row r="1574" spans="2:8" s="451" customFormat="1" ht="15" customHeight="1">
      <c r="B1574" s="452"/>
      <c r="C1574" s="579" t="s">
        <v>8</v>
      </c>
      <c r="D1574" s="519"/>
      <c r="E1574" s="519" t="s">
        <v>9</v>
      </c>
      <c r="F1574" s="520" t="s">
        <v>10</v>
      </c>
      <c r="G1574" s="520" t="s">
        <v>1270</v>
      </c>
      <c r="H1574" s="519" t="s">
        <v>1264</v>
      </c>
    </row>
    <row r="1575" spans="2:8" s="451" customFormat="1" ht="15" customHeight="1">
      <c r="B1575" s="452"/>
      <c r="C1575" s="808" t="s">
        <v>1654</v>
      </c>
      <c r="D1575" s="736"/>
      <c r="E1575" s="737" t="s">
        <v>16</v>
      </c>
      <c r="F1575" s="734">
        <v>2</v>
      </c>
      <c r="G1575" s="735">
        <v>2.57</v>
      </c>
      <c r="H1575" s="619">
        <f>F1575*G1575</f>
        <v>5.14</v>
      </c>
    </row>
    <row r="1576" spans="2:8" s="451" customFormat="1" ht="15" customHeight="1">
      <c r="B1576" s="452"/>
      <c r="C1576" s="528" t="s">
        <v>1657</v>
      </c>
      <c r="D1576" s="491"/>
      <c r="E1576" s="529" t="s">
        <v>26</v>
      </c>
      <c r="F1576" s="512">
        <v>0.72</v>
      </c>
      <c r="G1576" s="595">
        <v>11.83</v>
      </c>
      <c r="H1576" s="510">
        <f t="shared" ref="H1576:H1579" si="18">F1576*G1576</f>
        <v>8.5175999999999998</v>
      </c>
    </row>
    <row r="1577" spans="2:8" s="451" customFormat="1" ht="15" customHeight="1">
      <c r="B1577" s="452"/>
      <c r="C1577" s="528" t="s">
        <v>1655</v>
      </c>
      <c r="D1577" s="491"/>
      <c r="E1577" s="594" t="s">
        <v>1656</v>
      </c>
      <c r="F1577" s="512">
        <v>0.03</v>
      </c>
      <c r="G1577" s="595">
        <v>2.44</v>
      </c>
      <c r="H1577" s="510">
        <f t="shared" si="18"/>
        <v>7.3200000000000001E-2</v>
      </c>
    </row>
    <row r="1578" spans="2:8" s="451" customFormat="1" ht="15" customHeight="1">
      <c r="B1578" s="452"/>
      <c r="C1578" s="528" t="s">
        <v>1650</v>
      </c>
      <c r="D1578" s="491"/>
      <c r="E1578" s="529" t="s">
        <v>1290</v>
      </c>
      <c r="F1578" s="512">
        <v>0.3</v>
      </c>
      <c r="G1578" s="531">
        <v>4.4000000000000004</v>
      </c>
      <c r="H1578" s="510">
        <f t="shared" si="18"/>
        <v>1.32</v>
      </c>
    </row>
    <row r="1579" spans="2:8" s="451" customFormat="1" ht="15" customHeight="1">
      <c r="B1579" s="452"/>
      <c r="C1579" s="528" t="s">
        <v>1142</v>
      </c>
      <c r="D1579" s="491"/>
      <c r="E1579" s="529" t="s">
        <v>1651</v>
      </c>
      <c r="F1579" s="512">
        <v>0.14000000000000001</v>
      </c>
      <c r="G1579" s="531">
        <v>17.149999999999999</v>
      </c>
      <c r="H1579" s="510">
        <f t="shared" si="18"/>
        <v>2.4010000000000002</v>
      </c>
    </row>
    <row r="1580" spans="2:8" s="451" customFormat="1" ht="15" customHeight="1">
      <c r="B1580" s="452"/>
      <c r="C1580" s="528"/>
      <c r="D1580" s="491"/>
      <c r="E1580" s="529"/>
      <c r="F1580" s="512"/>
      <c r="G1580" s="531"/>
      <c r="H1580" s="510"/>
    </row>
    <row r="1581" spans="2:8" s="451" customFormat="1" ht="15" customHeight="1">
      <c r="B1581" s="452"/>
      <c r="C1581" s="528"/>
      <c r="D1581" s="491"/>
      <c r="E1581" s="529"/>
      <c r="F1581" s="512"/>
      <c r="G1581" s="531"/>
      <c r="H1581" s="532"/>
    </row>
    <row r="1582" spans="2:8" s="451" customFormat="1" ht="15" customHeight="1">
      <c r="B1582" s="452"/>
      <c r="C1582" s="528"/>
      <c r="D1582" s="491"/>
      <c r="E1582" s="529"/>
      <c r="F1582" s="512"/>
      <c r="G1582" s="531"/>
      <c r="H1582" s="532"/>
    </row>
    <row r="1583" spans="2:8" s="451" customFormat="1" ht="15" customHeight="1">
      <c r="B1583" s="452"/>
      <c r="C1583" s="533"/>
      <c r="D1583" s="498"/>
      <c r="E1583" s="534"/>
      <c r="F1583" s="497"/>
      <c r="G1583" s="535"/>
      <c r="H1583" s="536"/>
    </row>
    <row r="1584" spans="2:8" s="451" customFormat="1" ht="15" customHeight="1">
      <c r="B1584" s="452"/>
      <c r="C1584" s="476" t="s">
        <v>1271</v>
      </c>
      <c r="D1584" s="531"/>
      <c r="E1584" s="538"/>
      <c r="F1584" s="498"/>
      <c r="G1584" s="497"/>
      <c r="H1584" s="539">
        <f>SUM(H1575:H1583)</f>
        <v>17.451799999999999</v>
      </c>
    </row>
    <row r="1585" spans="2:8" s="451" customFormat="1" ht="15" customHeight="1">
      <c r="B1585" s="452"/>
      <c r="C1585" s="468" t="s">
        <v>1272</v>
      </c>
      <c r="D1585" s="469"/>
      <c r="E1585" s="469"/>
      <c r="F1585" s="469"/>
      <c r="G1585" s="469"/>
      <c r="H1585" s="470"/>
    </row>
    <row r="1586" spans="2:8" s="451" customFormat="1" ht="15" customHeight="1">
      <c r="B1586" s="452"/>
      <c r="C1586" s="579" t="s">
        <v>8</v>
      </c>
      <c r="D1586" s="519"/>
      <c r="E1586" s="519" t="s">
        <v>9</v>
      </c>
      <c r="F1586" s="543" t="s">
        <v>10</v>
      </c>
      <c r="G1586" s="520" t="s">
        <v>1261</v>
      </c>
      <c r="H1586" s="519" t="s">
        <v>1264</v>
      </c>
    </row>
    <row r="1587" spans="2:8" s="451" customFormat="1" ht="15" customHeight="1">
      <c r="B1587" s="452"/>
      <c r="C1587" s="1195"/>
      <c r="D1587" s="1196"/>
      <c r="E1587" s="545"/>
      <c r="F1587" s="567"/>
      <c r="G1587" s="544"/>
      <c r="H1587" s="479"/>
    </row>
    <row r="1588" spans="2:8" s="451" customFormat="1" ht="15" customHeight="1">
      <c r="B1588" s="452"/>
      <c r="C1588" s="613"/>
      <c r="D1588" s="531"/>
      <c r="E1588" s="547"/>
      <c r="F1588" s="512"/>
      <c r="G1588" s="476"/>
      <c r="H1588" s="510"/>
    </row>
    <row r="1589" spans="2:8" s="451" customFormat="1" ht="15" customHeight="1">
      <c r="B1589" s="452"/>
      <c r="C1589" s="613"/>
      <c r="D1589" s="531"/>
      <c r="E1589" s="547"/>
      <c r="F1589" s="512"/>
      <c r="G1589" s="476"/>
      <c r="H1589" s="510"/>
    </row>
    <row r="1590" spans="2:8" s="451" customFormat="1" ht="15" customHeight="1">
      <c r="B1590" s="452"/>
      <c r="C1590" s="613"/>
      <c r="D1590" s="531"/>
      <c r="E1590" s="547"/>
      <c r="F1590" s="512"/>
      <c r="G1590" s="476"/>
      <c r="H1590" s="510"/>
    </row>
    <row r="1591" spans="2:8" s="451" customFormat="1" ht="15" customHeight="1">
      <c r="B1591" s="452"/>
      <c r="C1591" s="515" t="s">
        <v>1273</v>
      </c>
      <c r="D1591" s="548"/>
      <c r="E1591" s="548"/>
      <c r="F1591" s="549"/>
      <c r="G1591" s="550"/>
      <c r="H1591" s="620">
        <f>SUM(H1587:H1590)</f>
        <v>0</v>
      </c>
    </row>
    <row r="1592" spans="2:8" s="451" customFormat="1" ht="15" customHeight="1">
      <c r="B1592" s="452"/>
      <c r="C1592" s="491"/>
      <c r="D1592" s="491"/>
      <c r="E1592" s="496"/>
      <c r="F1592" s="498"/>
      <c r="G1592" s="551"/>
      <c r="H1592" s="552">
        <f>H1562+H1572+H1584+H1591</f>
        <v>24.6326015</v>
      </c>
    </row>
    <row r="1593" spans="2:8" s="451" customFormat="1" ht="15" customHeight="1">
      <c r="B1593" s="452"/>
      <c r="C1593" s="553"/>
      <c r="D1593" s="553"/>
      <c r="E1593" s="515" t="s">
        <v>1274</v>
      </c>
      <c r="F1593" s="549"/>
      <c r="G1593" s="548"/>
      <c r="H1593" s="470">
        <f>ROUND((H1591+H1584+H1572+H1562),2)</f>
        <v>24.63</v>
      </c>
    </row>
    <row r="1594" spans="2:8" s="451" customFormat="1" ht="15" customHeight="1">
      <c r="B1594" s="452"/>
      <c r="C1594" s="553"/>
      <c r="D1594" s="553"/>
      <c r="E1594" s="468" t="s">
        <v>1275</v>
      </c>
      <c r="F1594" s="549"/>
      <c r="G1594" s="554">
        <v>0.15</v>
      </c>
      <c r="H1594" s="548">
        <f>H1593*G1594</f>
        <v>3.6944999999999997</v>
      </c>
    </row>
    <row r="1595" spans="2:8" s="451" customFormat="1" ht="15" customHeight="1">
      <c r="B1595" s="452"/>
      <c r="C1595" s="553"/>
      <c r="D1595" s="553"/>
      <c r="E1595" s="468" t="s">
        <v>1276</v>
      </c>
      <c r="F1595" s="549"/>
      <c r="G1595" s="554">
        <v>0.05</v>
      </c>
      <c r="H1595" s="548">
        <f>H1593*G1595</f>
        <v>1.2315</v>
      </c>
    </row>
    <row r="1596" spans="2:8" s="451" customFormat="1" ht="15" customHeight="1">
      <c r="B1596" s="452"/>
      <c r="C1596" s="553"/>
      <c r="D1596" s="553"/>
      <c r="E1596" s="468" t="s">
        <v>1277</v>
      </c>
      <c r="F1596" s="549"/>
      <c r="G1596" s="548"/>
      <c r="H1596" s="548">
        <f>SUM(H1593:H1595)</f>
        <v>29.556000000000001</v>
      </c>
    </row>
    <row r="1597" spans="2:8" s="451" customFormat="1" ht="15" customHeight="1">
      <c r="B1597" s="452"/>
      <c r="C1597" s="553"/>
      <c r="D1597" s="553"/>
      <c r="E1597" s="502" t="s">
        <v>1587</v>
      </c>
      <c r="F1597" s="498"/>
      <c r="G1597" s="535"/>
      <c r="H1597" s="555">
        <f>ROUND((H1596),2)</f>
        <v>29.56</v>
      </c>
    </row>
    <row r="1598" spans="2:8" s="451" customFormat="1" ht="15" customHeight="1">
      <c r="B1598" s="452"/>
      <c r="C1598" s="650" t="s">
        <v>1578</v>
      </c>
      <c r="D1598" s="465"/>
      <c r="E1598" s="556"/>
      <c r="F1598" s="460"/>
      <c r="G1598" s="460"/>
      <c r="H1598" s="556"/>
    </row>
    <row r="1599" spans="2:8" s="451" customFormat="1" ht="15" customHeight="1">
      <c r="B1599" s="452"/>
      <c r="C1599" s="465"/>
      <c r="D1599" s="465"/>
      <c r="E1599" s="465"/>
      <c r="F1599" s="465"/>
      <c r="G1599" s="465"/>
      <c r="H1599" s="465"/>
    </row>
    <row r="1600" spans="2:8" s="451" customFormat="1" ht="15" customHeight="1">
      <c r="B1600" s="452"/>
      <c r="C1600" s="651" t="s">
        <v>1403</v>
      </c>
      <c r="D1600" s="465"/>
      <c r="E1600" s="465"/>
      <c r="F1600" s="465"/>
      <c r="G1600" s="465"/>
      <c r="H1600" s="460"/>
    </row>
    <row r="1601" spans="2:8" s="451" customFormat="1" ht="15" customHeight="1">
      <c r="B1601" s="452"/>
      <c r="C1601" s="455"/>
      <c r="D1601" s="465"/>
      <c r="E1601" s="465"/>
      <c r="F1601" s="557"/>
      <c r="G1601" s="558"/>
      <c r="H1601" s="558"/>
    </row>
    <row r="1602" spans="2:8" s="451" customFormat="1" ht="15" customHeight="1">
      <c r="B1602" s="452"/>
      <c r="C1602" s="455"/>
      <c r="D1602" s="559"/>
      <c r="E1602" s="559"/>
      <c r="F1602" s="1205" t="s">
        <v>1405</v>
      </c>
      <c r="G1602" s="1205"/>
      <c r="H1602" s="1205"/>
    </row>
    <row r="1603" spans="2:8" s="451" customFormat="1" ht="15" customHeight="1">
      <c r="B1603" s="452"/>
      <c r="C1603" s="455"/>
      <c r="D1603" s="559"/>
      <c r="E1603" s="559"/>
      <c r="F1603" s="1205"/>
      <c r="G1603" s="1205"/>
      <c r="H1603" s="1205"/>
    </row>
    <row r="1604" spans="2:8" s="451" customFormat="1" ht="15" customHeight="1">
      <c r="B1604" s="452"/>
      <c r="C1604" s="455"/>
      <c r="D1604" s="460"/>
      <c r="E1604" s="460"/>
      <c r="F1604" s="560"/>
      <c r="G1604" s="560"/>
      <c r="H1604" s="460"/>
    </row>
    <row r="1605" spans="2:8" s="451" customFormat="1" ht="80.099999999999994" customHeight="1">
      <c r="B1605" s="452"/>
      <c r="C1605" s="455"/>
      <c r="D1605" s="455"/>
      <c r="E1605" s="455"/>
      <c r="F1605" s="455"/>
      <c r="G1605" s="455"/>
      <c r="H1605" s="455"/>
    </row>
    <row r="1606" spans="2:8" s="451" customFormat="1" ht="15" customHeight="1">
      <c r="B1606" s="452"/>
      <c r="C1606" s="561"/>
      <c r="D1606" s="465"/>
      <c r="E1606" s="455"/>
      <c r="F1606" s="456"/>
      <c r="G1606" s="562"/>
      <c r="H1606" s="457"/>
    </row>
    <row r="1607" spans="2:8" s="451" customFormat="1" ht="21.75" customHeight="1">
      <c r="B1607" s="452"/>
      <c r="C1607" s="1208" t="s">
        <v>1579</v>
      </c>
      <c r="D1607" s="1208"/>
      <c r="E1607" s="1208"/>
      <c r="F1607" s="1208"/>
      <c r="G1607" s="1208"/>
      <c r="H1607" s="1208"/>
    </row>
    <row r="1608" spans="2:8" s="451" customFormat="1" ht="15" customHeight="1">
      <c r="B1608" s="452"/>
      <c r="C1608" s="458" t="s">
        <v>1255</v>
      </c>
      <c r="D1608" s="585" t="str">
        <f>+'PRESUPUESTO UNIV UARTES'!B140</f>
        <v>4.06</v>
      </c>
      <c r="E1608" s="460"/>
      <c r="F1608" s="460"/>
      <c r="G1608" s="461" t="s">
        <v>1256</v>
      </c>
      <c r="H1608" s="462" t="str">
        <f>+'PRESUPUESTO UNIV UARTES'!G140</f>
        <v>u</v>
      </c>
    </row>
    <row r="1609" spans="2:8" s="451" customFormat="1" ht="21.75" customHeight="1">
      <c r="B1609" s="452"/>
      <c r="C1609" s="463" t="s">
        <v>1258</v>
      </c>
      <c r="D1609" s="1204" t="str">
        <f>+'PRESUPUESTO UNIV UARTES'!C140</f>
        <v>Puerta de malla galvanizada 0,70m*2,00m, incluye pintura Anticorrosiva</v>
      </c>
      <c r="E1609" s="1204"/>
      <c r="F1609" s="1204"/>
      <c r="G1609" s="1204"/>
      <c r="H1609" s="611"/>
    </row>
    <row r="1610" spans="2:8" s="451" customFormat="1" ht="15" customHeight="1">
      <c r="B1610" s="452"/>
      <c r="C1610" s="465"/>
      <c r="D1610" s="465"/>
      <c r="E1610" s="465"/>
      <c r="F1610" s="465"/>
      <c r="G1610" s="465"/>
      <c r="H1610" s="465"/>
    </row>
    <row r="1611" spans="2:8" s="451" customFormat="1" ht="15" customHeight="1">
      <c r="B1611" s="452"/>
      <c r="C1611" s="468" t="s">
        <v>1259</v>
      </c>
      <c r="D1611" s="469"/>
      <c r="E1611" s="469"/>
      <c r="F1611" s="469"/>
      <c r="G1611" s="469"/>
      <c r="H1611" s="470"/>
    </row>
    <row r="1612" spans="2:8" s="451" customFormat="1" ht="15" customHeight="1">
      <c r="B1612" s="452"/>
      <c r="C1612" s="474" t="s">
        <v>8</v>
      </c>
      <c r="D1612" s="474" t="s">
        <v>10</v>
      </c>
      <c r="E1612" s="474" t="s">
        <v>1261</v>
      </c>
      <c r="F1612" s="810" t="s">
        <v>1262</v>
      </c>
      <c r="G1612" s="810" t="s">
        <v>1263</v>
      </c>
      <c r="H1612" s="809" t="s">
        <v>1264</v>
      </c>
    </row>
    <row r="1613" spans="2:8" s="451" customFormat="1" ht="15" customHeight="1">
      <c r="B1613" s="452"/>
      <c r="C1613" s="476" t="s">
        <v>1282</v>
      </c>
      <c r="D1613" s="512"/>
      <c r="E1613" s="478"/>
      <c r="F1613" s="479"/>
      <c r="G1613" s="525"/>
      <c r="H1613" s="479">
        <f>5%*H1628</f>
        <v>0.58465890000000009</v>
      </c>
    </row>
    <row r="1614" spans="2:8" s="451" customFormat="1" ht="15" customHeight="1">
      <c r="B1614" s="452"/>
      <c r="C1614" s="476" t="s">
        <v>1652</v>
      </c>
      <c r="D1614" s="512">
        <v>4</v>
      </c>
      <c r="E1614" s="476">
        <v>1.98</v>
      </c>
      <c r="F1614" s="510">
        <f>D1614*E1614</f>
        <v>7.92</v>
      </c>
      <c r="G1614" s="566">
        <v>0.5</v>
      </c>
      <c r="H1614" s="510">
        <f>F1614*G1614</f>
        <v>3.96</v>
      </c>
    </row>
    <row r="1615" spans="2:8" s="451" customFormat="1" ht="15" customHeight="1">
      <c r="B1615" s="452"/>
      <c r="C1615" s="476"/>
      <c r="D1615" s="512"/>
      <c r="E1615" s="476"/>
      <c r="F1615" s="510"/>
      <c r="G1615" s="511"/>
      <c r="H1615" s="510"/>
    </row>
    <row r="1616" spans="2:8" s="451" customFormat="1" ht="15" customHeight="1">
      <c r="B1616" s="452"/>
      <c r="C1616" s="476"/>
      <c r="D1616" s="512"/>
      <c r="E1616" s="476"/>
      <c r="F1616" s="510"/>
      <c r="G1616" s="511"/>
      <c r="H1616" s="510"/>
    </row>
    <row r="1617" spans="2:8" s="451" customFormat="1" ht="15" customHeight="1">
      <c r="B1617" s="452"/>
      <c r="C1617" s="476"/>
      <c r="D1617" s="512"/>
      <c r="E1617" s="476"/>
      <c r="F1617" s="510"/>
      <c r="G1617" s="511"/>
      <c r="H1617" s="510"/>
    </row>
    <row r="1618" spans="2:8" s="451" customFormat="1" ht="15" customHeight="1">
      <c r="B1618" s="452"/>
      <c r="C1618" s="476"/>
      <c r="D1618" s="490"/>
      <c r="E1618" s="476"/>
      <c r="F1618" s="510"/>
      <c r="G1618" s="511"/>
      <c r="H1618" s="494"/>
    </row>
    <row r="1619" spans="2:8" s="451" customFormat="1" ht="15" customHeight="1">
      <c r="B1619" s="452"/>
      <c r="C1619" s="515" t="s">
        <v>1279</v>
      </c>
      <c r="D1619" s="514"/>
      <c r="E1619" s="515"/>
      <c r="F1619" s="563"/>
      <c r="G1619" s="590"/>
      <c r="H1619" s="564">
        <f>SUM(H1613:H1618)</f>
        <v>4.5446588999999999</v>
      </c>
    </row>
    <row r="1620" spans="2:8" s="451" customFormat="1" ht="15" customHeight="1">
      <c r="B1620" s="452"/>
      <c r="C1620" s="502" t="s">
        <v>1267</v>
      </c>
      <c r="D1620" s="503"/>
      <c r="E1620" s="503"/>
      <c r="F1620" s="503"/>
      <c r="G1620" s="504"/>
      <c r="H1620" s="470"/>
    </row>
    <row r="1621" spans="2:8" s="451" customFormat="1" ht="15" customHeight="1">
      <c r="B1621" s="452"/>
      <c r="C1621" s="810" t="s">
        <v>8</v>
      </c>
      <c r="D1621" s="573" t="s">
        <v>10</v>
      </c>
      <c r="E1621" s="810" t="s">
        <v>1268</v>
      </c>
      <c r="F1621" s="810" t="s">
        <v>1262</v>
      </c>
      <c r="G1621" s="583" t="s">
        <v>1263</v>
      </c>
      <c r="H1621" s="810" t="s">
        <v>1264</v>
      </c>
    </row>
    <row r="1622" spans="2:8" s="451" customFormat="1" ht="15" customHeight="1">
      <c r="B1622" s="452"/>
      <c r="C1622" s="600" t="s">
        <v>1280</v>
      </c>
      <c r="D1622" s="567">
        <v>1</v>
      </c>
      <c r="E1622" s="587">
        <f>+'MANO DE OBRA'!F17</f>
        <v>3.83</v>
      </c>
      <c r="F1622" s="479">
        <f>D1622*E1622</f>
        <v>3.83</v>
      </c>
      <c r="G1622" s="565">
        <v>1.4419999999999999</v>
      </c>
      <c r="H1622" s="479">
        <f>F1622*G1622</f>
        <v>5.5228599999999997</v>
      </c>
    </row>
    <row r="1623" spans="2:8" s="451" customFormat="1" ht="15" customHeight="1">
      <c r="B1623" s="452"/>
      <c r="C1623" s="601" t="s">
        <v>1608</v>
      </c>
      <c r="D1623" s="512">
        <v>1</v>
      </c>
      <c r="E1623" s="599">
        <f>+'MANO DE OBRA'!F30</f>
        <v>3.87</v>
      </c>
      <c r="F1623" s="510">
        <f>D1623*E1623</f>
        <v>3.87</v>
      </c>
      <c r="G1623" s="566">
        <f>G1622</f>
        <v>1.4419999999999999</v>
      </c>
      <c r="H1623" s="510">
        <f>F1623*G1623</f>
        <v>5.5805400000000001</v>
      </c>
    </row>
    <row r="1624" spans="2:8" s="451" customFormat="1" ht="15" customHeight="1">
      <c r="B1624" s="452"/>
      <c r="C1624" s="509" t="s">
        <v>1588</v>
      </c>
      <c r="D1624" s="576">
        <v>0.1</v>
      </c>
      <c r="E1624" s="584">
        <f>+'MANO DE OBRA'!F69</f>
        <v>4.09</v>
      </c>
      <c r="F1624" s="510">
        <f>D1624*E1624</f>
        <v>0.40900000000000003</v>
      </c>
      <c r="G1624" s="566">
        <f>G1622</f>
        <v>1.4419999999999999</v>
      </c>
      <c r="H1624" s="510">
        <f>F1624*G1624</f>
        <v>0.58977800000000002</v>
      </c>
    </row>
    <row r="1625" spans="2:8" s="451" customFormat="1" ht="15" customHeight="1">
      <c r="B1625" s="452"/>
      <c r="C1625" s="509"/>
      <c r="D1625" s="576"/>
      <c r="E1625" s="584"/>
      <c r="F1625" s="510"/>
      <c r="G1625" s="566"/>
      <c r="H1625" s="510"/>
    </row>
    <row r="1626" spans="2:8" s="451" customFormat="1" ht="15" customHeight="1">
      <c r="B1626" s="452"/>
      <c r="C1626" s="509"/>
      <c r="D1626" s="512"/>
      <c r="E1626" s="476"/>
      <c r="F1626" s="510"/>
      <c r="G1626" s="491"/>
      <c r="H1626" s="510"/>
    </row>
    <row r="1627" spans="2:8" s="451" customFormat="1" ht="15" customHeight="1">
      <c r="B1627" s="452"/>
      <c r="C1627" s="509"/>
      <c r="D1627" s="512"/>
      <c r="E1627" s="476"/>
      <c r="F1627" s="510"/>
      <c r="G1627" s="512"/>
      <c r="H1627" s="510"/>
    </row>
    <row r="1628" spans="2:8" s="451" customFormat="1" ht="15" customHeight="1">
      <c r="B1628" s="452"/>
      <c r="C1628" s="514" t="s">
        <v>1269</v>
      </c>
      <c r="D1628" s="514"/>
      <c r="E1628" s="515"/>
      <c r="F1628" s="514"/>
      <c r="G1628" s="470"/>
      <c r="H1628" s="501">
        <f>SUM(H1622:H1627)</f>
        <v>11.693178000000001</v>
      </c>
    </row>
    <row r="1629" spans="2:8" s="451" customFormat="1" ht="15" customHeight="1">
      <c r="B1629" s="452"/>
      <c r="C1629" s="502" t="s">
        <v>547</v>
      </c>
      <c r="D1629" s="469"/>
      <c r="E1629" s="503"/>
      <c r="F1629" s="503"/>
      <c r="G1629" s="469"/>
      <c r="H1629" s="470"/>
    </row>
    <row r="1630" spans="2:8" s="451" customFormat="1" ht="15" customHeight="1">
      <c r="B1630" s="452"/>
      <c r="C1630" s="579" t="s">
        <v>8</v>
      </c>
      <c r="D1630" s="519"/>
      <c r="E1630" s="519" t="s">
        <v>9</v>
      </c>
      <c r="F1630" s="520" t="s">
        <v>10</v>
      </c>
      <c r="G1630" s="520" t="s">
        <v>1270</v>
      </c>
      <c r="H1630" s="519" t="s">
        <v>1264</v>
      </c>
    </row>
    <row r="1631" spans="2:8" s="451" customFormat="1" ht="15" customHeight="1">
      <c r="B1631" s="452"/>
      <c r="C1631" s="808" t="s">
        <v>1646</v>
      </c>
      <c r="D1631" s="736"/>
      <c r="E1631" s="737" t="s">
        <v>1647</v>
      </c>
      <c r="F1631" s="734">
        <v>6.5000000000000002E-2</v>
      </c>
      <c r="G1631" s="735">
        <v>217.49</v>
      </c>
      <c r="H1631" s="619">
        <f>F1631*G1631</f>
        <v>14.136850000000001</v>
      </c>
    </row>
    <row r="1632" spans="2:8" s="451" customFormat="1" ht="15" customHeight="1">
      <c r="B1632" s="452"/>
      <c r="C1632" s="528" t="s">
        <v>1648</v>
      </c>
      <c r="D1632" s="491"/>
      <c r="E1632" s="529" t="s">
        <v>1257</v>
      </c>
      <c r="F1632" s="512">
        <v>0.32</v>
      </c>
      <c r="G1632" s="595">
        <v>45.1</v>
      </c>
      <c r="H1632" s="510">
        <f t="shared" ref="H1632:H1633" si="19">F1632*G1632</f>
        <v>14.432</v>
      </c>
    </row>
    <row r="1633" spans="2:8" s="451" customFormat="1" ht="15" customHeight="1">
      <c r="B1633" s="452"/>
      <c r="C1633" s="528" t="s">
        <v>1716</v>
      </c>
      <c r="D1633" s="491"/>
      <c r="E1633" s="594" t="s">
        <v>789</v>
      </c>
      <c r="F1633" s="512">
        <v>0.75</v>
      </c>
      <c r="G1633" s="595">
        <v>5.05</v>
      </c>
      <c r="H1633" s="510">
        <f t="shared" si="19"/>
        <v>3.7874999999999996</v>
      </c>
    </row>
    <row r="1634" spans="2:8" s="451" customFormat="1" ht="15" customHeight="1">
      <c r="B1634" s="452"/>
      <c r="C1634" s="603" t="s">
        <v>1649</v>
      </c>
      <c r="D1634" s="491"/>
      <c r="E1634" s="594" t="s">
        <v>1257</v>
      </c>
      <c r="F1634" s="512">
        <v>1</v>
      </c>
      <c r="G1634" s="595">
        <v>3.58</v>
      </c>
      <c r="H1634" s="510">
        <f t="shared" ref="H1634:H1637" si="20">F1634*G1634</f>
        <v>3.58</v>
      </c>
    </row>
    <row r="1635" spans="2:8" s="451" customFormat="1" ht="15" customHeight="1">
      <c r="B1635" s="452"/>
      <c r="C1635" s="528" t="s">
        <v>1650</v>
      </c>
      <c r="D1635" s="491"/>
      <c r="E1635" s="529" t="s">
        <v>1290</v>
      </c>
      <c r="F1635" s="512">
        <v>0.75</v>
      </c>
      <c r="G1635" s="531">
        <v>4.4000000000000004</v>
      </c>
      <c r="H1635" s="510">
        <f t="shared" si="20"/>
        <v>3.3000000000000003</v>
      </c>
    </row>
    <row r="1636" spans="2:8" s="451" customFormat="1" ht="15" customHeight="1">
      <c r="B1636" s="452"/>
      <c r="C1636" s="528" t="s">
        <v>1142</v>
      </c>
      <c r="D1636" s="491"/>
      <c r="E1636" s="529" t="s">
        <v>1651</v>
      </c>
      <c r="F1636" s="512">
        <v>0.14000000000000001</v>
      </c>
      <c r="G1636" s="531">
        <v>17.149999999999999</v>
      </c>
      <c r="H1636" s="510">
        <f t="shared" si="20"/>
        <v>2.4010000000000002</v>
      </c>
    </row>
    <row r="1637" spans="2:8" s="451" customFormat="1" ht="15" customHeight="1">
      <c r="B1637" s="452"/>
      <c r="C1637" s="528" t="s">
        <v>1722</v>
      </c>
      <c r="D1637" s="491"/>
      <c r="E1637" s="594" t="s">
        <v>1257</v>
      </c>
      <c r="F1637" s="512">
        <v>1</v>
      </c>
      <c r="G1637" s="531">
        <v>11.9</v>
      </c>
      <c r="H1637" s="510">
        <f t="shared" si="20"/>
        <v>11.9</v>
      </c>
    </row>
    <row r="1638" spans="2:8" s="451" customFormat="1" ht="15" customHeight="1">
      <c r="B1638" s="452"/>
      <c r="C1638" s="528"/>
      <c r="D1638" s="491"/>
      <c r="E1638" s="594"/>
      <c r="F1638" s="512"/>
      <c r="G1638" s="531"/>
      <c r="H1638" s="510"/>
    </row>
    <row r="1639" spans="2:8" s="451" customFormat="1" ht="15" customHeight="1">
      <c r="B1639" s="452"/>
      <c r="C1639" s="528"/>
      <c r="D1639" s="491"/>
      <c r="E1639" s="529"/>
      <c r="F1639" s="512"/>
      <c r="G1639" s="531"/>
      <c r="H1639" s="532"/>
    </row>
    <row r="1640" spans="2:8" s="451" customFormat="1" ht="15" customHeight="1">
      <c r="B1640" s="452"/>
      <c r="C1640" s="528"/>
      <c r="D1640" s="491"/>
      <c r="E1640" s="529"/>
      <c r="F1640" s="512"/>
      <c r="G1640" s="531"/>
      <c r="H1640" s="532"/>
    </row>
    <row r="1641" spans="2:8" s="451" customFormat="1" ht="15" customHeight="1">
      <c r="B1641" s="452"/>
      <c r="C1641" s="533"/>
      <c r="D1641" s="498"/>
      <c r="E1641" s="534"/>
      <c r="F1641" s="497"/>
      <c r="G1641" s="535"/>
      <c r="H1641" s="536"/>
    </row>
    <row r="1642" spans="2:8" s="451" customFormat="1" ht="15" customHeight="1">
      <c r="B1642" s="452"/>
      <c r="C1642" s="476" t="s">
        <v>1271</v>
      </c>
      <c r="D1642" s="531"/>
      <c r="E1642" s="538"/>
      <c r="F1642" s="498"/>
      <c r="G1642" s="497"/>
      <c r="H1642" s="539">
        <f>SUM(H1631:H1641)</f>
        <v>53.537349999999996</v>
      </c>
    </row>
    <row r="1643" spans="2:8" s="451" customFormat="1" ht="15" customHeight="1">
      <c r="B1643" s="452"/>
      <c r="C1643" s="468" t="s">
        <v>1272</v>
      </c>
      <c r="D1643" s="469"/>
      <c r="E1643" s="469"/>
      <c r="F1643" s="469"/>
      <c r="G1643" s="469"/>
      <c r="H1643" s="470"/>
    </row>
    <row r="1644" spans="2:8" s="451" customFormat="1" ht="15" customHeight="1">
      <c r="B1644" s="452"/>
      <c r="C1644" s="579" t="s">
        <v>8</v>
      </c>
      <c r="D1644" s="519"/>
      <c r="E1644" s="519" t="s">
        <v>9</v>
      </c>
      <c r="F1644" s="543" t="s">
        <v>10</v>
      </c>
      <c r="G1644" s="520" t="s">
        <v>1261</v>
      </c>
      <c r="H1644" s="519" t="s">
        <v>1264</v>
      </c>
    </row>
    <row r="1645" spans="2:8" s="451" customFormat="1" ht="15" customHeight="1">
      <c r="B1645" s="452"/>
      <c r="C1645" s="1195"/>
      <c r="D1645" s="1196"/>
      <c r="E1645" s="545"/>
      <c r="F1645" s="567"/>
      <c r="G1645" s="544"/>
      <c r="H1645" s="479"/>
    </row>
    <row r="1646" spans="2:8" s="451" customFormat="1" ht="15" customHeight="1">
      <c r="B1646" s="452"/>
      <c r="C1646" s="613"/>
      <c r="D1646" s="531"/>
      <c r="E1646" s="547"/>
      <c r="F1646" s="512"/>
      <c r="G1646" s="476"/>
      <c r="H1646" s="510"/>
    </row>
    <row r="1647" spans="2:8" s="451" customFormat="1" ht="15" customHeight="1">
      <c r="B1647" s="452"/>
      <c r="C1647" s="613"/>
      <c r="D1647" s="531"/>
      <c r="E1647" s="547"/>
      <c r="F1647" s="512"/>
      <c r="G1647" s="476"/>
      <c r="H1647" s="510"/>
    </row>
    <row r="1648" spans="2:8" s="451" customFormat="1" ht="15" customHeight="1">
      <c r="B1648" s="452"/>
      <c r="C1648" s="613"/>
      <c r="D1648" s="531"/>
      <c r="E1648" s="547"/>
      <c r="F1648" s="512"/>
      <c r="G1648" s="476"/>
      <c r="H1648" s="510"/>
    </row>
    <row r="1649" spans="2:8" s="451" customFormat="1" ht="15" customHeight="1">
      <c r="B1649" s="452"/>
      <c r="C1649" s="515" t="s">
        <v>1273</v>
      </c>
      <c r="D1649" s="548"/>
      <c r="E1649" s="548"/>
      <c r="F1649" s="549"/>
      <c r="G1649" s="550"/>
      <c r="H1649" s="620">
        <f>SUM(H1645:H1648)</f>
        <v>0</v>
      </c>
    </row>
    <row r="1650" spans="2:8" s="451" customFormat="1" ht="15" customHeight="1">
      <c r="B1650" s="452"/>
      <c r="C1650" s="491"/>
      <c r="D1650" s="491"/>
      <c r="E1650" s="496"/>
      <c r="F1650" s="498"/>
      <c r="G1650" s="551"/>
      <c r="H1650" s="552">
        <f>H1619+H1628+H1642+H1649</f>
        <v>69.775186899999994</v>
      </c>
    </row>
    <row r="1651" spans="2:8" s="451" customFormat="1" ht="15" customHeight="1">
      <c r="B1651" s="452"/>
      <c r="C1651" s="553"/>
      <c r="D1651" s="553"/>
      <c r="E1651" s="515" t="s">
        <v>1274</v>
      </c>
      <c r="F1651" s="549"/>
      <c r="G1651" s="548"/>
      <c r="H1651" s="470">
        <f>ROUND((H1649+H1642+H1628+H1619),2)</f>
        <v>69.78</v>
      </c>
    </row>
    <row r="1652" spans="2:8" s="451" customFormat="1" ht="15" customHeight="1">
      <c r="B1652" s="452"/>
      <c r="C1652" s="553"/>
      <c r="D1652" s="553"/>
      <c r="E1652" s="468" t="s">
        <v>1275</v>
      </c>
      <c r="F1652" s="549"/>
      <c r="G1652" s="554">
        <v>0.15</v>
      </c>
      <c r="H1652" s="548">
        <f>H1651*G1652</f>
        <v>10.467000000000001</v>
      </c>
    </row>
    <row r="1653" spans="2:8" s="451" customFormat="1" ht="15" customHeight="1">
      <c r="B1653" s="452"/>
      <c r="C1653" s="553"/>
      <c r="D1653" s="553"/>
      <c r="E1653" s="468" t="s">
        <v>1276</v>
      </c>
      <c r="F1653" s="549"/>
      <c r="G1653" s="554">
        <v>0.05</v>
      </c>
      <c r="H1653" s="548">
        <f>H1651*G1653</f>
        <v>3.4890000000000003</v>
      </c>
    </row>
    <row r="1654" spans="2:8" s="451" customFormat="1" ht="15" customHeight="1">
      <c r="B1654" s="452"/>
      <c r="C1654" s="553"/>
      <c r="D1654" s="553"/>
      <c r="E1654" s="468" t="s">
        <v>1277</v>
      </c>
      <c r="F1654" s="549"/>
      <c r="G1654" s="548"/>
      <c r="H1654" s="548">
        <f>SUM(H1651:H1653)</f>
        <v>83.736000000000004</v>
      </c>
    </row>
    <row r="1655" spans="2:8" s="451" customFormat="1" ht="15" customHeight="1">
      <c r="B1655" s="452"/>
      <c r="C1655" s="553"/>
      <c r="D1655" s="553"/>
      <c r="E1655" s="502" t="s">
        <v>1587</v>
      </c>
      <c r="F1655" s="498"/>
      <c r="G1655" s="535"/>
      <c r="H1655" s="555">
        <f>ROUND((H1654),2)</f>
        <v>83.74</v>
      </c>
    </row>
    <row r="1656" spans="2:8" s="451" customFormat="1" ht="15" customHeight="1">
      <c r="B1656" s="452"/>
      <c r="C1656" s="650" t="s">
        <v>1747</v>
      </c>
      <c r="D1656" s="465"/>
      <c r="E1656" s="556"/>
      <c r="F1656" s="460"/>
      <c r="G1656" s="460"/>
      <c r="H1656" s="556"/>
    </row>
    <row r="1657" spans="2:8" s="451" customFormat="1" ht="15" customHeight="1">
      <c r="B1657" s="452"/>
      <c r="C1657" s="465"/>
      <c r="D1657" s="465"/>
      <c r="E1657" s="465"/>
      <c r="F1657" s="465"/>
      <c r="G1657" s="465"/>
      <c r="H1657" s="465"/>
    </row>
    <row r="1658" spans="2:8" s="451" customFormat="1" ht="15" customHeight="1">
      <c r="B1658" s="452"/>
      <c r="C1658" s="651" t="s">
        <v>1403</v>
      </c>
      <c r="D1658" s="465"/>
      <c r="E1658" s="465"/>
      <c r="F1658" s="465"/>
      <c r="G1658" s="465"/>
      <c r="H1658" s="460"/>
    </row>
    <row r="1659" spans="2:8" s="451" customFormat="1" ht="15" customHeight="1">
      <c r="B1659" s="452"/>
      <c r="C1659" s="455"/>
      <c r="D1659" s="465"/>
      <c r="E1659" s="465"/>
      <c r="F1659" s="557"/>
      <c r="G1659" s="558"/>
      <c r="H1659" s="558"/>
    </row>
    <row r="1660" spans="2:8" s="451" customFormat="1" ht="15" customHeight="1">
      <c r="B1660" s="452"/>
      <c r="C1660" s="455"/>
      <c r="D1660" s="559"/>
      <c r="E1660" s="559"/>
      <c r="F1660" s="1205" t="s">
        <v>1405</v>
      </c>
      <c r="G1660" s="1205"/>
      <c r="H1660" s="1205"/>
    </row>
    <row r="1661" spans="2:8" s="451" customFormat="1" ht="15" customHeight="1">
      <c r="B1661" s="452"/>
      <c r="C1661" s="455"/>
      <c r="D1661" s="559"/>
      <c r="E1661" s="559"/>
      <c r="F1661" s="876"/>
      <c r="G1661" s="876"/>
      <c r="H1661" s="876"/>
    </row>
    <row r="1662" spans="2:8" s="451" customFormat="1" ht="15" customHeight="1">
      <c r="B1662" s="452"/>
      <c r="C1662" s="454"/>
      <c r="D1662" s="454"/>
      <c r="E1662" s="589"/>
      <c r="F1662" s="589"/>
      <c r="G1662" s="589"/>
      <c r="H1662" s="589"/>
    </row>
    <row r="1663" spans="2:8" s="451" customFormat="1" ht="80.099999999999994" customHeight="1">
      <c r="B1663" s="452"/>
      <c r="C1663" s="453"/>
      <c r="D1663" s="453"/>
      <c r="E1663" s="453"/>
      <c r="F1663" s="453"/>
      <c r="G1663" s="453"/>
      <c r="H1663" s="453"/>
    </row>
    <row r="1664" spans="2:8" s="451" customFormat="1" ht="15" customHeight="1">
      <c r="B1664" s="452"/>
      <c r="C1664" s="455"/>
      <c r="D1664" s="455"/>
      <c r="E1664" s="455"/>
      <c r="F1664" s="456"/>
      <c r="G1664" s="457"/>
      <c r="H1664" s="457"/>
    </row>
    <row r="1665" spans="2:8" s="451" customFormat="1" ht="21.75" customHeight="1">
      <c r="B1665" s="452"/>
      <c r="C1665" s="1208" t="s">
        <v>1579</v>
      </c>
      <c r="D1665" s="1208"/>
      <c r="E1665" s="1208"/>
      <c r="F1665" s="1208"/>
      <c r="G1665" s="1208"/>
      <c r="H1665" s="1208"/>
    </row>
    <row r="1666" spans="2:8" s="451" customFormat="1" ht="15" customHeight="1">
      <c r="B1666" s="452"/>
      <c r="C1666" s="458" t="s">
        <v>1255</v>
      </c>
      <c r="D1666" s="459" t="str">
        <f>+'PRESUPUESTO UNIV UARTES'!B143</f>
        <v>4.07</v>
      </c>
      <c r="E1666" s="460"/>
      <c r="F1666" s="460"/>
      <c r="G1666" s="461" t="s">
        <v>1256</v>
      </c>
      <c r="H1666" s="462" t="str">
        <f>+'PRESUPUESTO UNIV UARTES'!G143</f>
        <v>u</v>
      </c>
    </row>
    <row r="1667" spans="2:8" s="451" customFormat="1" ht="27.75" customHeight="1">
      <c r="B1667" s="452"/>
      <c r="C1667" s="463" t="s">
        <v>1258</v>
      </c>
      <c r="D1667" s="1210" t="str">
        <f>+'PRESUPUESTO UNIV UARTES'!C143</f>
        <v>Split de 12000 BTU-Bodega de Producción, (Incluye todos los accesorios y materiales necesarios para su funcionamiento)</v>
      </c>
      <c r="E1667" s="1210"/>
      <c r="F1667" s="1210"/>
      <c r="G1667" s="1210"/>
      <c r="H1667" s="464"/>
    </row>
    <row r="1668" spans="2:8" s="451" customFormat="1" ht="15" customHeight="1">
      <c r="B1668" s="452"/>
      <c r="C1668" s="465"/>
      <c r="D1668" s="465"/>
      <c r="E1668" s="465"/>
      <c r="F1668" s="465"/>
      <c r="G1668" s="465"/>
      <c r="H1668" s="465"/>
    </row>
    <row r="1669" spans="2:8" s="451" customFormat="1" ht="15" customHeight="1">
      <c r="B1669" s="452"/>
      <c r="C1669" s="468" t="s">
        <v>1259</v>
      </c>
      <c r="D1669" s="469"/>
      <c r="E1669" s="469"/>
      <c r="F1669" s="469"/>
      <c r="G1669" s="469"/>
      <c r="H1669" s="470"/>
    </row>
    <row r="1670" spans="2:8" s="451" customFormat="1" ht="15" customHeight="1">
      <c r="B1670" s="452"/>
      <c r="C1670" s="474" t="s">
        <v>8</v>
      </c>
      <c r="D1670" s="474" t="s">
        <v>10</v>
      </c>
      <c r="E1670" s="474" t="s">
        <v>1261</v>
      </c>
      <c r="F1670" s="878" t="s">
        <v>1262</v>
      </c>
      <c r="G1670" s="878" t="s">
        <v>1263</v>
      </c>
      <c r="H1670" s="877" t="s">
        <v>1264</v>
      </c>
    </row>
    <row r="1671" spans="2:8" s="451" customFormat="1" ht="15" customHeight="1">
      <c r="B1671" s="452"/>
      <c r="C1671" s="476" t="s">
        <v>1282</v>
      </c>
      <c r="D1671" s="512"/>
      <c r="E1671" s="478"/>
      <c r="F1671" s="479"/>
      <c r="G1671" s="525"/>
      <c r="H1671" s="479">
        <f>5%*H1686</f>
        <v>4.0178537499999996</v>
      </c>
    </row>
    <row r="1672" spans="2:8" s="451" customFormat="1" ht="15" customHeight="1">
      <c r="B1672" s="452"/>
      <c r="C1672" s="476"/>
      <c r="D1672" s="512"/>
      <c r="E1672" s="476"/>
      <c r="F1672" s="510"/>
      <c r="G1672" s="566"/>
      <c r="H1672" s="510"/>
    </row>
    <row r="1673" spans="2:8" s="451" customFormat="1" ht="15" customHeight="1">
      <c r="B1673" s="452"/>
      <c r="C1673" s="476"/>
      <c r="D1673" s="512"/>
      <c r="E1673" s="476"/>
      <c r="F1673" s="510"/>
      <c r="G1673" s="511"/>
      <c r="H1673" s="510"/>
    </row>
    <row r="1674" spans="2:8" s="451" customFormat="1" ht="15" customHeight="1">
      <c r="B1674" s="452"/>
      <c r="C1674" s="476"/>
      <c r="D1674" s="512"/>
      <c r="E1674" s="476"/>
      <c r="F1674" s="510"/>
      <c r="G1674" s="511"/>
      <c r="H1674" s="510"/>
    </row>
    <row r="1675" spans="2:8" s="451" customFormat="1" ht="15" customHeight="1">
      <c r="B1675" s="452"/>
      <c r="C1675" s="476"/>
      <c r="D1675" s="512"/>
      <c r="E1675" s="476"/>
      <c r="F1675" s="510"/>
      <c r="G1675" s="511"/>
      <c r="H1675" s="510"/>
    </row>
    <row r="1676" spans="2:8" s="451" customFormat="1" ht="15" customHeight="1">
      <c r="B1676" s="452"/>
      <c r="C1676" s="476"/>
      <c r="D1676" s="490"/>
      <c r="E1676" s="476"/>
      <c r="F1676" s="510"/>
      <c r="G1676" s="511"/>
      <c r="H1676" s="494"/>
    </row>
    <row r="1677" spans="2:8" s="451" customFormat="1" ht="15" customHeight="1">
      <c r="B1677" s="452"/>
      <c r="C1677" s="515" t="s">
        <v>1279</v>
      </c>
      <c r="D1677" s="514"/>
      <c r="E1677" s="515"/>
      <c r="F1677" s="563"/>
      <c r="G1677" s="590"/>
      <c r="H1677" s="564">
        <f>SUM(H1671:H1676)</f>
        <v>4.0178537499999996</v>
      </c>
    </row>
    <row r="1678" spans="2:8" s="451" customFormat="1" ht="15" customHeight="1">
      <c r="B1678" s="452"/>
      <c r="C1678" s="502" t="s">
        <v>1267</v>
      </c>
      <c r="D1678" s="503"/>
      <c r="E1678" s="503"/>
      <c r="F1678" s="503"/>
      <c r="G1678" s="504"/>
      <c r="H1678" s="470"/>
    </row>
    <row r="1679" spans="2:8" s="451" customFormat="1" ht="15" customHeight="1">
      <c r="B1679" s="452"/>
      <c r="C1679" s="878" t="s">
        <v>8</v>
      </c>
      <c r="D1679" s="573" t="s">
        <v>10</v>
      </c>
      <c r="E1679" s="878" t="s">
        <v>1268</v>
      </c>
      <c r="F1679" s="878" t="s">
        <v>1262</v>
      </c>
      <c r="G1679" s="583" t="s">
        <v>1263</v>
      </c>
      <c r="H1679" s="878" t="s">
        <v>1264</v>
      </c>
    </row>
    <row r="1680" spans="2:8" s="451" customFormat="1" ht="15" customHeight="1">
      <c r="B1680" s="452"/>
      <c r="C1680" s="600" t="s">
        <v>1764</v>
      </c>
      <c r="D1680" s="567">
        <v>1</v>
      </c>
      <c r="E1680" s="587">
        <f>+'MANO DE OBRA'!F9</f>
        <v>3.83</v>
      </c>
      <c r="F1680" s="479">
        <f>D1680*E1680</f>
        <v>3.83</v>
      </c>
      <c r="G1680" s="565">
        <v>6.8388999999999998</v>
      </c>
      <c r="H1680" s="479">
        <f>F1680*G1680</f>
        <v>26.192986999999999</v>
      </c>
    </row>
    <row r="1681" spans="2:8" s="451" customFormat="1" ht="15" customHeight="1">
      <c r="B1681" s="452"/>
      <c r="C1681" s="601" t="s">
        <v>1765</v>
      </c>
      <c r="D1681" s="512">
        <v>1</v>
      </c>
      <c r="E1681" s="599">
        <f>+'MANO DE OBRA'!F6</f>
        <v>3.83</v>
      </c>
      <c r="F1681" s="510">
        <f>D1681*E1681</f>
        <v>3.83</v>
      </c>
      <c r="G1681" s="511">
        <f>G1680</f>
        <v>6.8388999999999998</v>
      </c>
      <c r="H1681" s="510">
        <f>F1681*G1681</f>
        <v>26.192986999999999</v>
      </c>
    </row>
    <row r="1682" spans="2:8" s="451" customFormat="1" ht="15" customHeight="1">
      <c r="B1682" s="452"/>
      <c r="C1682" s="509" t="s">
        <v>1401</v>
      </c>
      <c r="D1682" s="576">
        <v>1</v>
      </c>
      <c r="E1682" s="584">
        <f>+'MANO DE OBRA'!F69</f>
        <v>4.09</v>
      </c>
      <c r="F1682" s="510">
        <f>D1682*E1682</f>
        <v>4.09</v>
      </c>
      <c r="G1682" s="511">
        <f>G1681</f>
        <v>6.8388999999999998</v>
      </c>
      <c r="H1682" s="510">
        <f>F1682*G1682</f>
        <v>27.971100999999997</v>
      </c>
    </row>
    <row r="1683" spans="2:8" s="451" customFormat="1" ht="15" customHeight="1">
      <c r="B1683" s="452"/>
      <c r="C1683" s="509"/>
      <c r="D1683" s="576"/>
      <c r="E1683" s="584"/>
      <c r="F1683" s="510"/>
      <c r="G1683" s="566"/>
      <c r="H1683" s="510"/>
    </row>
    <row r="1684" spans="2:8" s="451" customFormat="1" ht="15" customHeight="1">
      <c r="B1684" s="452"/>
      <c r="C1684" s="509"/>
      <c r="D1684" s="512"/>
      <c r="E1684" s="476"/>
      <c r="F1684" s="510"/>
      <c r="G1684" s="491"/>
      <c r="H1684" s="510"/>
    </row>
    <row r="1685" spans="2:8" s="451" customFormat="1" ht="15" customHeight="1">
      <c r="B1685" s="452"/>
      <c r="C1685" s="509"/>
      <c r="D1685" s="512"/>
      <c r="E1685" s="476"/>
      <c r="F1685" s="510"/>
      <c r="G1685" s="512"/>
      <c r="H1685" s="510"/>
    </row>
    <row r="1686" spans="2:8" s="451" customFormat="1" ht="15" customHeight="1">
      <c r="B1686" s="452"/>
      <c r="C1686" s="514" t="s">
        <v>1269</v>
      </c>
      <c r="D1686" s="514"/>
      <c r="E1686" s="515"/>
      <c r="F1686" s="514"/>
      <c r="G1686" s="470"/>
      <c r="H1686" s="501">
        <f>SUM(H1680:H1685)</f>
        <v>80.357074999999995</v>
      </c>
    </row>
    <row r="1687" spans="2:8" s="451" customFormat="1" ht="15" customHeight="1">
      <c r="B1687" s="452"/>
      <c r="C1687" s="502" t="s">
        <v>547</v>
      </c>
      <c r="D1687" s="469"/>
      <c r="E1687" s="503"/>
      <c r="F1687" s="503"/>
      <c r="G1687" s="469"/>
      <c r="H1687" s="470"/>
    </row>
    <row r="1688" spans="2:8" s="451" customFormat="1" ht="15" customHeight="1">
      <c r="B1688" s="452"/>
      <c r="C1688" s="579" t="s">
        <v>8</v>
      </c>
      <c r="D1688" s="519"/>
      <c r="E1688" s="519" t="s">
        <v>9</v>
      </c>
      <c r="F1688" s="520" t="s">
        <v>10</v>
      </c>
      <c r="G1688" s="520" t="s">
        <v>1270</v>
      </c>
      <c r="H1688" s="519" t="s">
        <v>1264</v>
      </c>
    </row>
    <row r="1689" spans="2:8" s="451" customFormat="1" ht="58.5" customHeight="1">
      <c r="B1689" s="452"/>
      <c r="C1689" s="1198" t="s">
        <v>1761</v>
      </c>
      <c r="D1689" s="1199"/>
      <c r="E1689" s="737" t="s">
        <v>1257</v>
      </c>
      <c r="F1689" s="734">
        <v>1</v>
      </c>
      <c r="G1689" s="735">
        <v>332.3</v>
      </c>
      <c r="H1689" s="619">
        <f>F1689*G1689</f>
        <v>332.3</v>
      </c>
    </row>
    <row r="1690" spans="2:8" s="451" customFormat="1" ht="15" customHeight="1">
      <c r="B1690" s="452"/>
      <c r="C1690" s="528"/>
      <c r="D1690" s="491"/>
      <c r="E1690" s="529"/>
      <c r="F1690" s="512"/>
      <c r="G1690" s="595"/>
      <c r="H1690" s="510"/>
    </row>
    <row r="1691" spans="2:8" s="451" customFormat="1" ht="15" customHeight="1">
      <c r="B1691" s="452"/>
      <c r="C1691" s="528"/>
      <c r="D1691" s="491"/>
      <c r="E1691" s="594"/>
      <c r="F1691" s="512"/>
      <c r="G1691" s="595"/>
      <c r="H1691" s="510"/>
    </row>
    <row r="1692" spans="2:8" s="451" customFormat="1" ht="15" customHeight="1">
      <c r="B1692" s="452"/>
      <c r="C1692" s="528"/>
      <c r="D1692" s="491"/>
      <c r="E1692" s="529"/>
      <c r="F1692" s="512"/>
      <c r="G1692" s="531"/>
      <c r="H1692" s="510"/>
    </row>
    <row r="1693" spans="2:8" s="451" customFormat="1" ht="15" customHeight="1">
      <c r="B1693" s="452"/>
      <c r="C1693" s="528"/>
      <c r="D1693" s="491"/>
      <c r="E1693" s="529"/>
      <c r="F1693" s="512"/>
      <c r="G1693" s="531"/>
      <c r="H1693" s="510"/>
    </row>
    <row r="1694" spans="2:8" s="451" customFormat="1" ht="15" customHeight="1">
      <c r="B1694" s="452"/>
      <c r="C1694" s="528"/>
      <c r="D1694" s="491"/>
      <c r="E1694" s="529"/>
      <c r="F1694" s="512"/>
      <c r="G1694" s="531"/>
      <c r="H1694" s="510"/>
    </row>
    <row r="1695" spans="2:8" s="451" customFormat="1" ht="15" customHeight="1">
      <c r="B1695" s="452"/>
      <c r="C1695" s="528"/>
      <c r="D1695" s="491"/>
      <c r="E1695" s="529"/>
      <c r="F1695" s="512"/>
      <c r="G1695" s="531"/>
      <c r="H1695" s="532"/>
    </row>
    <row r="1696" spans="2:8" s="451" customFormat="1" ht="15" customHeight="1">
      <c r="B1696" s="452"/>
      <c r="C1696" s="528"/>
      <c r="D1696" s="491"/>
      <c r="E1696" s="529"/>
      <c r="F1696" s="512"/>
      <c r="G1696" s="531"/>
      <c r="H1696" s="532"/>
    </row>
    <row r="1697" spans="2:8" s="451" customFormat="1" ht="15" customHeight="1">
      <c r="B1697" s="452"/>
      <c r="C1697" s="533"/>
      <c r="D1697" s="498"/>
      <c r="E1697" s="534"/>
      <c r="F1697" s="497"/>
      <c r="G1697" s="535"/>
      <c r="H1697" s="536"/>
    </row>
    <row r="1698" spans="2:8" s="451" customFormat="1" ht="15" customHeight="1">
      <c r="B1698" s="452"/>
      <c r="C1698" s="476" t="s">
        <v>1271</v>
      </c>
      <c r="D1698" s="531"/>
      <c r="E1698" s="538"/>
      <c r="F1698" s="498"/>
      <c r="G1698" s="497"/>
      <c r="H1698" s="539">
        <f>SUM(H1689:H1697)</f>
        <v>332.3</v>
      </c>
    </row>
    <row r="1699" spans="2:8" s="451" customFormat="1" ht="15" customHeight="1">
      <c r="B1699" s="452"/>
      <c r="C1699" s="468" t="s">
        <v>1272</v>
      </c>
      <c r="D1699" s="469"/>
      <c r="E1699" s="469"/>
      <c r="F1699" s="469"/>
      <c r="G1699" s="469"/>
      <c r="H1699" s="470"/>
    </row>
    <row r="1700" spans="2:8" s="451" customFormat="1" ht="15" customHeight="1">
      <c r="B1700" s="452"/>
      <c r="C1700" s="579" t="s">
        <v>8</v>
      </c>
      <c r="D1700" s="519"/>
      <c r="E1700" s="519" t="s">
        <v>9</v>
      </c>
      <c r="F1700" s="543" t="s">
        <v>10</v>
      </c>
      <c r="G1700" s="520" t="s">
        <v>1261</v>
      </c>
      <c r="H1700" s="519" t="s">
        <v>1264</v>
      </c>
    </row>
    <row r="1701" spans="2:8" s="451" customFormat="1" ht="15" customHeight="1">
      <c r="B1701" s="452"/>
      <c r="C1701" s="1195"/>
      <c r="D1701" s="1196"/>
      <c r="E1701" s="545"/>
      <c r="F1701" s="567"/>
      <c r="G1701" s="544"/>
      <c r="H1701" s="479"/>
    </row>
    <row r="1702" spans="2:8" s="451" customFormat="1" ht="15" customHeight="1">
      <c r="B1702" s="452"/>
      <c r="C1702" s="613"/>
      <c r="D1702" s="531"/>
      <c r="E1702" s="547"/>
      <c r="F1702" s="512"/>
      <c r="G1702" s="476"/>
      <c r="H1702" s="510"/>
    </row>
    <row r="1703" spans="2:8" s="451" customFormat="1" ht="15" customHeight="1">
      <c r="B1703" s="452"/>
      <c r="C1703" s="613"/>
      <c r="D1703" s="531"/>
      <c r="E1703" s="547"/>
      <c r="F1703" s="512"/>
      <c r="G1703" s="476"/>
      <c r="H1703" s="510"/>
    </row>
    <row r="1704" spans="2:8" s="451" customFormat="1" ht="15" customHeight="1">
      <c r="B1704" s="452"/>
      <c r="C1704" s="613"/>
      <c r="D1704" s="531"/>
      <c r="E1704" s="547"/>
      <c r="F1704" s="512"/>
      <c r="G1704" s="476"/>
      <c r="H1704" s="510"/>
    </row>
    <row r="1705" spans="2:8" s="451" customFormat="1" ht="15" customHeight="1">
      <c r="B1705" s="452"/>
      <c r="C1705" s="515" t="s">
        <v>1273</v>
      </c>
      <c r="D1705" s="548"/>
      <c r="E1705" s="548"/>
      <c r="F1705" s="549"/>
      <c r="G1705" s="550"/>
      <c r="H1705" s="620">
        <f>SUM(H1701:H1704)</f>
        <v>0</v>
      </c>
    </row>
    <row r="1706" spans="2:8" s="451" customFormat="1" ht="15" customHeight="1">
      <c r="B1706" s="452"/>
      <c r="C1706" s="491"/>
      <c r="D1706" s="491"/>
      <c r="E1706" s="496"/>
      <c r="F1706" s="498"/>
      <c r="G1706" s="551"/>
      <c r="H1706" s="552">
        <f>H1677+H1686+H1698+H1705</f>
        <v>416.67492874999999</v>
      </c>
    </row>
    <row r="1707" spans="2:8" s="451" customFormat="1" ht="15" customHeight="1">
      <c r="B1707" s="452"/>
      <c r="C1707" s="553"/>
      <c r="D1707" s="553"/>
      <c r="E1707" s="515" t="s">
        <v>1274</v>
      </c>
      <c r="F1707" s="549"/>
      <c r="G1707" s="548"/>
      <c r="H1707" s="470">
        <f>ROUND((H1705+H1698+H1686+H1677),2)</f>
        <v>416.67</v>
      </c>
    </row>
    <row r="1708" spans="2:8" s="451" customFormat="1" ht="15" customHeight="1">
      <c r="B1708" s="452"/>
      <c r="C1708" s="553"/>
      <c r="D1708" s="553"/>
      <c r="E1708" s="468" t="s">
        <v>1275</v>
      </c>
      <c r="F1708" s="549"/>
      <c r="G1708" s="554">
        <v>0.15</v>
      </c>
      <c r="H1708" s="548">
        <f>H1707*G1708</f>
        <v>62.500500000000002</v>
      </c>
    </row>
    <row r="1709" spans="2:8" s="451" customFormat="1" ht="15" customHeight="1">
      <c r="B1709" s="452"/>
      <c r="C1709" s="553"/>
      <c r="D1709" s="553"/>
      <c r="E1709" s="468" t="s">
        <v>1276</v>
      </c>
      <c r="F1709" s="549"/>
      <c r="G1709" s="554">
        <v>0.05</v>
      </c>
      <c r="H1709" s="548">
        <f>H1707*G1709</f>
        <v>20.833500000000001</v>
      </c>
    </row>
    <row r="1710" spans="2:8" s="451" customFormat="1" ht="15" customHeight="1">
      <c r="B1710" s="452"/>
      <c r="C1710" s="553"/>
      <c r="D1710" s="553"/>
      <c r="E1710" s="468" t="s">
        <v>1277</v>
      </c>
      <c r="F1710" s="549"/>
      <c r="G1710" s="548"/>
      <c r="H1710" s="548">
        <f>SUM(H1707:H1709)</f>
        <v>500.00400000000002</v>
      </c>
    </row>
    <row r="1711" spans="2:8" s="451" customFormat="1" ht="15" customHeight="1">
      <c r="B1711" s="452"/>
      <c r="C1711" s="553"/>
      <c r="D1711" s="553"/>
      <c r="E1711" s="502" t="s">
        <v>1587</v>
      </c>
      <c r="F1711" s="498"/>
      <c r="G1711" s="535"/>
      <c r="H1711" s="555">
        <f>ROUND((H1710),2)</f>
        <v>500</v>
      </c>
    </row>
    <row r="1712" spans="2:8" s="451" customFormat="1" ht="15" customHeight="1">
      <c r="B1712" s="452"/>
      <c r="C1712" s="650" t="s">
        <v>1766</v>
      </c>
      <c r="D1712" s="465"/>
      <c r="E1712" s="556"/>
      <c r="F1712" s="460"/>
      <c r="G1712" s="460"/>
      <c r="H1712" s="556"/>
    </row>
    <row r="1713" spans="2:8" s="451" customFormat="1" ht="15" customHeight="1">
      <c r="B1713" s="452"/>
      <c r="C1713" s="465"/>
      <c r="D1713" s="465"/>
      <c r="E1713" s="465"/>
      <c r="F1713" s="465"/>
      <c r="G1713" s="465"/>
      <c r="H1713" s="465"/>
    </row>
    <row r="1714" spans="2:8" s="451" customFormat="1" ht="15" customHeight="1">
      <c r="B1714" s="452"/>
      <c r="C1714" s="651" t="s">
        <v>1403</v>
      </c>
      <c r="D1714" s="465"/>
      <c r="E1714" s="465"/>
      <c r="F1714" s="465"/>
      <c r="G1714" s="465"/>
      <c r="H1714" s="460"/>
    </row>
    <row r="1715" spans="2:8" s="451" customFormat="1" ht="15" customHeight="1">
      <c r="B1715" s="452"/>
      <c r="C1715" s="455"/>
      <c r="D1715" s="465"/>
      <c r="E1715" s="465"/>
      <c r="F1715" s="557"/>
      <c r="G1715" s="558"/>
      <c r="H1715" s="558"/>
    </row>
    <row r="1716" spans="2:8" s="451" customFormat="1" ht="15" customHeight="1">
      <c r="B1716" s="452"/>
      <c r="C1716" s="455"/>
      <c r="D1716" s="559"/>
      <c r="E1716" s="559"/>
      <c r="F1716" s="1205" t="s">
        <v>1405</v>
      </c>
      <c r="G1716" s="1205"/>
      <c r="H1716" s="1205"/>
    </row>
    <row r="1717" spans="2:8" s="451" customFormat="1" ht="15" customHeight="1">
      <c r="B1717" s="452"/>
      <c r="C1717" s="455"/>
      <c r="D1717" s="559"/>
      <c r="E1717" s="559"/>
      <c r="F1717" s="1205"/>
      <c r="G1717" s="1205"/>
      <c r="H1717" s="1205"/>
    </row>
    <row r="1718" spans="2:8" s="451" customFormat="1" ht="15" customHeight="1">
      <c r="B1718" s="452"/>
      <c r="C1718" s="455"/>
      <c r="D1718" s="460"/>
      <c r="E1718" s="460"/>
      <c r="F1718" s="560"/>
      <c r="G1718" s="560"/>
      <c r="H1718" s="460"/>
    </row>
    <row r="1719" spans="2:8" s="451" customFormat="1" ht="80.099999999999994" customHeight="1">
      <c r="B1719" s="452"/>
      <c r="C1719" s="453"/>
      <c r="D1719" s="453"/>
      <c r="E1719" s="453"/>
      <c r="F1719" s="453"/>
      <c r="G1719" s="453"/>
      <c r="H1719" s="453"/>
    </row>
    <row r="1720" spans="2:8" s="451" customFormat="1" ht="15" customHeight="1">
      <c r="B1720" s="452"/>
      <c r="C1720" s="455"/>
      <c r="D1720" s="455"/>
      <c r="E1720" s="455"/>
      <c r="F1720" s="456"/>
      <c r="G1720" s="457"/>
      <c r="H1720" s="457"/>
    </row>
    <row r="1721" spans="2:8" s="451" customFormat="1" ht="21.75" customHeight="1">
      <c r="B1721" s="452"/>
      <c r="C1721" s="1208" t="s">
        <v>1579</v>
      </c>
      <c r="D1721" s="1208"/>
      <c r="E1721" s="1208"/>
      <c r="F1721" s="1208"/>
      <c r="G1721" s="1208"/>
      <c r="H1721" s="1208"/>
    </row>
    <row r="1722" spans="2:8" s="451" customFormat="1" ht="15" customHeight="1">
      <c r="B1722" s="452"/>
      <c r="C1722" s="458" t="s">
        <v>1255</v>
      </c>
      <c r="D1722" s="459" t="str">
        <f>+'PRESUPUESTO UNIV UARTES'!B144</f>
        <v>4.08</v>
      </c>
      <c r="E1722" s="460"/>
      <c r="F1722" s="460"/>
      <c r="G1722" s="461" t="s">
        <v>1256</v>
      </c>
      <c r="H1722" s="462" t="str">
        <f>+'PRESUPUESTO UNIV UARTES'!G144</f>
        <v>u</v>
      </c>
    </row>
    <row r="1723" spans="2:8" s="451" customFormat="1" ht="50.25" customHeight="1">
      <c r="B1723" s="452"/>
      <c r="C1723" s="463" t="s">
        <v>1258</v>
      </c>
      <c r="D1723" s="1210" t="str">
        <f>+'PRESUPUESTO UNIV UARTES'!C144</f>
        <v xml:space="preserve">Suministro e instalación de Split decorativo inverter de 48.000 BTU (modelo con unidad exterior).Incluye suministro e instalación de accesorios, tuberías, drenaje, enchufe, punto eléctrico y demás (operativo y funcional)  </v>
      </c>
      <c r="E1723" s="1210"/>
      <c r="F1723" s="1210"/>
      <c r="G1723" s="1210"/>
      <c r="H1723" s="464"/>
    </row>
    <row r="1724" spans="2:8" s="451" customFormat="1" ht="15" customHeight="1">
      <c r="B1724" s="452"/>
      <c r="C1724" s="465"/>
      <c r="D1724" s="465"/>
      <c r="E1724" s="465"/>
      <c r="F1724" s="465"/>
      <c r="G1724" s="465"/>
      <c r="H1724" s="465"/>
    </row>
    <row r="1725" spans="2:8" s="451" customFormat="1" ht="15" customHeight="1">
      <c r="B1725" s="452"/>
      <c r="C1725" s="468" t="s">
        <v>1259</v>
      </c>
      <c r="D1725" s="469"/>
      <c r="E1725" s="469"/>
      <c r="F1725" s="469"/>
      <c r="G1725" s="469"/>
      <c r="H1725" s="470"/>
    </row>
    <row r="1726" spans="2:8" s="451" customFormat="1" ht="15" customHeight="1">
      <c r="B1726" s="452"/>
      <c r="C1726" s="474" t="s">
        <v>8</v>
      </c>
      <c r="D1726" s="474" t="s">
        <v>10</v>
      </c>
      <c r="E1726" s="474" t="s">
        <v>1261</v>
      </c>
      <c r="F1726" s="878" t="s">
        <v>1262</v>
      </c>
      <c r="G1726" s="878" t="s">
        <v>1263</v>
      </c>
      <c r="H1726" s="877" t="s">
        <v>1264</v>
      </c>
    </row>
    <row r="1727" spans="2:8" s="451" customFormat="1" ht="15" customHeight="1">
      <c r="B1727" s="452"/>
      <c r="C1727" s="476" t="s">
        <v>1282</v>
      </c>
      <c r="D1727" s="512"/>
      <c r="E1727" s="478"/>
      <c r="F1727" s="479"/>
      <c r="G1727" s="525"/>
      <c r="H1727" s="479">
        <f>5%*H1742</f>
        <v>5.5272000000000006</v>
      </c>
    </row>
    <row r="1728" spans="2:8" s="451" customFormat="1" ht="15" customHeight="1">
      <c r="B1728" s="452"/>
      <c r="C1728" s="476"/>
      <c r="D1728" s="576"/>
      <c r="E1728" s="478"/>
      <c r="F1728" s="477"/>
      <c r="G1728" s="875"/>
      <c r="H1728" s="510"/>
    </row>
    <row r="1729" spans="2:8" s="451" customFormat="1" ht="15" customHeight="1">
      <c r="B1729" s="452"/>
      <c r="C1729" s="476"/>
      <c r="D1729" s="512"/>
      <c r="E1729" s="476"/>
      <c r="F1729" s="477"/>
      <c r="G1729" s="511"/>
      <c r="H1729" s="510"/>
    </row>
    <row r="1730" spans="2:8" s="451" customFormat="1" ht="15" customHeight="1">
      <c r="B1730" s="452"/>
      <c r="C1730" s="476"/>
      <c r="D1730" s="512"/>
      <c r="E1730" s="476"/>
      <c r="F1730" s="510"/>
      <c r="G1730" s="530"/>
      <c r="H1730" s="510"/>
    </row>
    <row r="1731" spans="2:8" s="451" customFormat="1" ht="15" customHeight="1">
      <c r="B1731" s="452"/>
      <c r="C1731" s="476"/>
      <c r="D1731" s="512"/>
      <c r="E1731" s="476"/>
      <c r="F1731" s="510"/>
      <c r="G1731" s="530"/>
      <c r="H1731" s="510"/>
    </row>
    <row r="1732" spans="2:8" s="451" customFormat="1" ht="15" customHeight="1">
      <c r="B1732" s="452"/>
      <c r="C1732" s="476"/>
      <c r="D1732" s="490"/>
      <c r="E1732" s="476"/>
      <c r="F1732" s="510"/>
      <c r="G1732" s="530"/>
      <c r="H1732" s="510"/>
    </row>
    <row r="1733" spans="2:8" s="451" customFormat="1" ht="15" customHeight="1">
      <c r="B1733" s="452"/>
      <c r="C1733" s="515" t="s">
        <v>1279</v>
      </c>
      <c r="D1733" s="514"/>
      <c r="E1733" s="515"/>
      <c r="F1733" s="563"/>
      <c r="G1733" s="571"/>
      <c r="H1733" s="501">
        <f>SUM(H1727:H1732)</f>
        <v>5.5272000000000006</v>
      </c>
    </row>
    <row r="1734" spans="2:8" s="451" customFormat="1" ht="15" customHeight="1">
      <c r="B1734" s="452"/>
      <c r="C1734" s="502" t="s">
        <v>1267</v>
      </c>
      <c r="D1734" s="503"/>
      <c r="E1734" s="503"/>
      <c r="F1734" s="503"/>
      <c r="G1734" s="504"/>
      <c r="H1734" s="470"/>
    </row>
    <row r="1735" spans="2:8" s="451" customFormat="1" ht="15" customHeight="1">
      <c r="B1735" s="452"/>
      <c r="C1735" s="878" t="s">
        <v>8</v>
      </c>
      <c r="D1735" s="573" t="s">
        <v>10</v>
      </c>
      <c r="E1735" s="878" t="s">
        <v>1268</v>
      </c>
      <c r="F1735" s="878" t="s">
        <v>1262</v>
      </c>
      <c r="G1735" s="583" t="s">
        <v>1263</v>
      </c>
      <c r="H1735" s="878" t="s">
        <v>1264</v>
      </c>
    </row>
    <row r="1736" spans="2:8" s="451" customFormat="1" ht="15" customHeight="1">
      <c r="B1736" s="452"/>
      <c r="C1736" s="600" t="s">
        <v>1764</v>
      </c>
      <c r="D1736" s="546">
        <v>1</v>
      </c>
      <c r="E1736" s="587">
        <f>+'MANO DE OBRA'!F6</f>
        <v>3.83</v>
      </c>
      <c r="F1736" s="479">
        <f>D1736*E1736</f>
        <v>3.83</v>
      </c>
      <c r="G1736" s="565">
        <v>9.4079999999999995</v>
      </c>
      <c r="H1736" s="479">
        <f>F1736*G1736</f>
        <v>36.032640000000001</v>
      </c>
    </row>
    <row r="1737" spans="2:8" s="451" customFormat="1" ht="15" customHeight="1">
      <c r="B1737" s="452"/>
      <c r="C1737" s="601" t="s">
        <v>1765</v>
      </c>
      <c r="D1737" s="576">
        <v>1</v>
      </c>
      <c r="E1737" s="599">
        <f>+'MANO DE OBRA'!F6</f>
        <v>3.83</v>
      </c>
      <c r="F1737" s="510">
        <f>D1737*E1737</f>
        <v>3.83</v>
      </c>
      <c r="G1737" s="566">
        <f>G1736</f>
        <v>9.4079999999999995</v>
      </c>
      <c r="H1737" s="510">
        <f>F1737*G1737</f>
        <v>36.032640000000001</v>
      </c>
    </row>
    <row r="1738" spans="2:8" s="451" customFormat="1" ht="15" customHeight="1">
      <c r="B1738" s="452"/>
      <c r="C1738" s="509" t="s">
        <v>1401</v>
      </c>
      <c r="D1738" s="576">
        <v>1</v>
      </c>
      <c r="E1738" s="584">
        <f>+'MANO DE OBRA'!F69</f>
        <v>4.09</v>
      </c>
      <c r="F1738" s="510">
        <f t="shared" ref="F1738" si="21">D1738*E1738</f>
        <v>4.09</v>
      </c>
      <c r="G1738" s="566">
        <f t="shared" ref="G1738" si="22">G1737</f>
        <v>9.4079999999999995</v>
      </c>
      <c r="H1738" s="510">
        <f t="shared" ref="H1738" si="23">F1738*G1738</f>
        <v>38.478719999999996</v>
      </c>
    </row>
    <row r="1739" spans="2:8" s="451" customFormat="1" ht="15" customHeight="1">
      <c r="B1739" s="452"/>
      <c r="C1739" s="509"/>
      <c r="D1739" s="576"/>
      <c r="E1739" s="584"/>
      <c r="F1739" s="510"/>
      <c r="G1739" s="566"/>
      <c r="H1739" s="510"/>
    </row>
    <row r="1740" spans="2:8" s="451" customFormat="1" ht="15" customHeight="1">
      <c r="B1740" s="452"/>
      <c r="C1740" s="509"/>
      <c r="D1740" s="512"/>
      <c r="E1740" s="476"/>
      <c r="F1740" s="510"/>
      <c r="G1740" s="491"/>
      <c r="H1740" s="510"/>
    </row>
    <row r="1741" spans="2:8" s="451" customFormat="1" ht="15" customHeight="1">
      <c r="B1741" s="452"/>
      <c r="C1741" s="509"/>
      <c r="D1741" s="512"/>
      <c r="E1741" s="476"/>
      <c r="F1741" s="510"/>
      <c r="G1741" s="512"/>
      <c r="H1741" s="510"/>
    </row>
    <row r="1742" spans="2:8" s="451" customFormat="1" ht="15" customHeight="1">
      <c r="B1742" s="452"/>
      <c r="C1742" s="514" t="s">
        <v>1269</v>
      </c>
      <c r="D1742" s="514"/>
      <c r="E1742" s="515"/>
      <c r="F1742" s="514"/>
      <c r="G1742" s="470"/>
      <c r="H1742" s="501">
        <f>SUM(H1736:H1741)</f>
        <v>110.544</v>
      </c>
    </row>
    <row r="1743" spans="2:8" s="451" customFormat="1" ht="15" customHeight="1">
      <c r="B1743" s="452"/>
      <c r="C1743" s="502" t="s">
        <v>547</v>
      </c>
      <c r="D1743" s="469"/>
      <c r="E1743" s="503"/>
      <c r="F1743" s="503"/>
      <c r="G1743" s="469"/>
      <c r="H1743" s="470"/>
    </row>
    <row r="1744" spans="2:8" s="451" customFormat="1" ht="15" customHeight="1">
      <c r="B1744" s="452"/>
      <c r="C1744" s="579" t="s">
        <v>8</v>
      </c>
      <c r="D1744" s="519"/>
      <c r="E1744" s="519" t="s">
        <v>9</v>
      </c>
      <c r="F1744" s="520" t="s">
        <v>10</v>
      </c>
      <c r="G1744" s="520" t="s">
        <v>1270</v>
      </c>
      <c r="H1744" s="519" t="s">
        <v>1264</v>
      </c>
    </row>
    <row r="1745" spans="2:8" s="451" customFormat="1" ht="93.75" customHeight="1">
      <c r="B1745" s="452"/>
      <c r="C1745" s="1195" t="s">
        <v>1762</v>
      </c>
      <c r="D1745" s="1196"/>
      <c r="E1745" s="737" t="s">
        <v>1257</v>
      </c>
      <c r="F1745" s="734">
        <v>1</v>
      </c>
      <c r="G1745" s="735">
        <v>2252.1</v>
      </c>
      <c r="H1745" s="619">
        <f>F1745*G1745</f>
        <v>2252.1</v>
      </c>
    </row>
    <row r="1746" spans="2:8" s="451" customFormat="1" ht="15" customHeight="1">
      <c r="B1746" s="452"/>
      <c r="C1746" s="528"/>
      <c r="D1746" s="491"/>
      <c r="E1746" s="529"/>
      <c r="F1746" s="512"/>
      <c r="G1746" s="595"/>
      <c r="H1746" s="510"/>
    </row>
    <row r="1747" spans="2:8" s="451" customFormat="1" ht="15" customHeight="1">
      <c r="B1747" s="452"/>
      <c r="C1747" s="528"/>
      <c r="D1747" s="491"/>
      <c r="E1747" s="594"/>
      <c r="F1747" s="512"/>
      <c r="G1747" s="595"/>
      <c r="H1747" s="510"/>
    </row>
    <row r="1748" spans="2:8" s="451" customFormat="1" ht="15" customHeight="1">
      <c r="B1748" s="452"/>
      <c r="C1748" s="528"/>
      <c r="D1748" s="491"/>
      <c r="E1748" s="529"/>
      <c r="F1748" s="512"/>
      <c r="G1748" s="531"/>
      <c r="H1748" s="510"/>
    </row>
    <row r="1749" spans="2:8" s="451" customFormat="1" ht="15" customHeight="1">
      <c r="B1749" s="452"/>
      <c r="C1749" s="528"/>
      <c r="D1749" s="491"/>
      <c r="E1749" s="529"/>
      <c r="F1749" s="512"/>
      <c r="G1749" s="531"/>
      <c r="H1749" s="510"/>
    </row>
    <row r="1750" spans="2:8" s="451" customFormat="1" ht="15" customHeight="1">
      <c r="B1750" s="452"/>
      <c r="C1750" s="528"/>
      <c r="D1750" s="491"/>
      <c r="E1750" s="529"/>
      <c r="F1750" s="512"/>
      <c r="G1750" s="531"/>
      <c r="H1750" s="510"/>
    </row>
    <row r="1751" spans="2:8" s="451" customFormat="1" ht="15" customHeight="1">
      <c r="B1751" s="452"/>
      <c r="C1751" s="528"/>
      <c r="D1751" s="491"/>
      <c r="E1751" s="529"/>
      <c r="F1751" s="512"/>
      <c r="G1751" s="531"/>
      <c r="H1751" s="532"/>
    </row>
    <row r="1752" spans="2:8" s="451" customFormat="1" ht="15" customHeight="1">
      <c r="B1752" s="452"/>
      <c r="C1752" s="528"/>
      <c r="D1752" s="491"/>
      <c r="E1752" s="529"/>
      <c r="F1752" s="512"/>
      <c r="G1752" s="531"/>
      <c r="H1752" s="532"/>
    </row>
    <row r="1753" spans="2:8" s="451" customFormat="1" ht="15" customHeight="1">
      <c r="B1753" s="452"/>
      <c r="C1753" s="533"/>
      <c r="D1753" s="498"/>
      <c r="E1753" s="534"/>
      <c r="F1753" s="497"/>
      <c r="G1753" s="535"/>
      <c r="H1753" s="536"/>
    </row>
    <row r="1754" spans="2:8" s="451" customFormat="1" ht="15" customHeight="1">
      <c r="B1754" s="452"/>
      <c r="C1754" s="476" t="s">
        <v>1271</v>
      </c>
      <c r="D1754" s="531"/>
      <c r="E1754" s="538"/>
      <c r="F1754" s="498"/>
      <c r="G1754" s="497"/>
      <c r="H1754" s="539">
        <f>SUM(H1745:H1753)</f>
        <v>2252.1</v>
      </c>
    </row>
    <row r="1755" spans="2:8" s="451" customFormat="1" ht="15" customHeight="1">
      <c r="B1755" s="452"/>
      <c r="C1755" s="468" t="s">
        <v>1272</v>
      </c>
      <c r="D1755" s="469"/>
      <c r="E1755" s="469"/>
      <c r="F1755" s="469"/>
      <c r="G1755" s="469"/>
      <c r="H1755" s="470"/>
    </row>
    <row r="1756" spans="2:8" s="451" customFormat="1" ht="15" customHeight="1">
      <c r="B1756" s="452"/>
      <c r="C1756" s="579" t="s">
        <v>8</v>
      </c>
      <c r="D1756" s="519"/>
      <c r="E1756" s="519" t="s">
        <v>9</v>
      </c>
      <c r="F1756" s="543" t="s">
        <v>10</v>
      </c>
      <c r="G1756" s="520" t="s">
        <v>1261</v>
      </c>
      <c r="H1756" s="519" t="s">
        <v>1264</v>
      </c>
    </row>
    <row r="1757" spans="2:8" s="451" customFormat="1" ht="15" customHeight="1">
      <c r="B1757" s="452"/>
      <c r="C1757" s="1195"/>
      <c r="D1757" s="1196"/>
      <c r="E1757" s="545"/>
      <c r="F1757" s="567"/>
      <c r="G1757" s="544"/>
      <c r="H1757" s="479"/>
    </row>
    <row r="1758" spans="2:8" s="451" customFormat="1" ht="15" customHeight="1">
      <c r="B1758" s="452"/>
      <c r="C1758" s="613"/>
      <c r="D1758" s="531"/>
      <c r="E1758" s="547"/>
      <c r="F1758" s="512"/>
      <c r="G1758" s="476"/>
      <c r="H1758" s="510"/>
    </row>
    <row r="1759" spans="2:8" s="451" customFormat="1" ht="15" customHeight="1">
      <c r="B1759" s="452"/>
      <c r="C1759" s="613"/>
      <c r="D1759" s="531"/>
      <c r="E1759" s="547"/>
      <c r="F1759" s="512"/>
      <c r="G1759" s="476"/>
      <c r="H1759" s="510"/>
    </row>
    <row r="1760" spans="2:8" s="451" customFormat="1" ht="15" customHeight="1">
      <c r="B1760" s="452"/>
      <c r="C1760" s="613"/>
      <c r="D1760" s="531"/>
      <c r="E1760" s="547"/>
      <c r="F1760" s="512"/>
      <c r="G1760" s="476"/>
      <c r="H1760" s="510"/>
    </row>
    <row r="1761" spans="2:8" s="451" customFormat="1" ht="15" customHeight="1">
      <c r="B1761" s="452"/>
      <c r="C1761" s="515" t="s">
        <v>1273</v>
      </c>
      <c r="D1761" s="548"/>
      <c r="E1761" s="548"/>
      <c r="F1761" s="549"/>
      <c r="G1761" s="550"/>
      <c r="H1761" s="620">
        <f>SUM(H1757:H1760)</f>
        <v>0</v>
      </c>
    </row>
    <row r="1762" spans="2:8" s="451" customFormat="1" ht="15" customHeight="1">
      <c r="B1762" s="452"/>
      <c r="C1762" s="491"/>
      <c r="D1762" s="491"/>
      <c r="E1762" s="496"/>
      <c r="F1762" s="498"/>
      <c r="G1762" s="551"/>
      <c r="H1762" s="552">
        <f>H1733+H1742+H1754+H1761</f>
        <v>2368.1711999999998</v>
      </c>
    </row>
    <row r="1763" spans="2:8" s="451" customFormat="1" ht="15" customHeight="1">
      <c r="B1763" s="452"/>
      <c r="C1763" s="553"/>
      <c r="D1763" s="553"/>
      <c r="E1763" s="515" t="s">
        <v>1274</v>
      </c>
      <c r="F1763" s="549"/>
      <c r="G1763" s="548"/>
      <c r="H1763" s="470">
        <f>ROUND((H1761+H1754+H1742+H1733),2)</f>
        <v>2368.17</v>
      </c>
    </row>
    <row r="1764" spans="2:8" s="451" customFormat="1" ht="15" customHeight="1">
      <c r="B1764" s="452"/>
      <c r="C1764" s="553"/>
      <c r="D1764" s="553"/>
      <c r="E1764" s="468" t="s">
        <v>1275</v>
      </c>
      <c r="F1764" s="549"/>
      <c r="G1764" s="554">
        <v>0.15</v>
      </c>
      <c r="H1764" s="548">
        <f>H1763*G1764</f>
        <v>355.22550000000001</v>
      </c>
    </row>
    <row r="1765" spans="2:8" s="451" customFormat="1" ht="15" customHeight="1">
      <c r="B1765" s="452"/>
      <c r="C1765" s="553"/>
      <c r="D1765" s="553"/>
      <c r="E1765" s="468" t="s">
        <v>1276</v>
      </c>
      <c r="F1765" s="549"/>
      <c r="G1765" s="554">
        <v>0.05</v>
      </c>
      <c r="H1765" s="548">
        <f>H1763*G1765</f>
        <v>118.4085</v>
      </c>
    </row>
    <row r="1766" spans="2:8" s="451" customFormat="1" ht="15" customHeight="1">
      <c r="B1766" s="452"/>
      <c r="C1766" s="553"/>
      <c r="D1766" s="553"/>
      <c r="E1766" s="468" t="s">
        <v>1277</v>
      </c>
      <c r="F1766" s="549"/>
      <c r="G1766" s="548"/>
      <c r="H1766" s="548">
        <f>SUM(H1763:H1765)</f>
        <v>2841.8040000000001</v>
      </c>
    </row>
    <row r="1767" spans="2:8" s="451" customFormat="1" ht="15" customHeight="1">
      <c r="B1767" s="452"/>
      <c r="C1767" s="553"/>
      <c r="D1767" s="553"/>
      <c r="E1767" s="502" t="s">
        <v>1587</v>
      </c>
      <c r="F1767" s="498"/>
      <c r="G1767" s="535"/>
      <c r="H1767" s="555">
        <f>ROUND((H1766),2)</f>
        <v>2841.8</v>
      </c>
    </row>
    <row r="1768" spans="2:8" s="451" customFormat="1" ht="15" customHeight="1">
      <c r="B1768" s="452"/>
      <c r="C1768" s="650" t="s">
        <v>1767</v>
      </c>
      <c r="D1768" s="465"/>
      <c r="E1768" s="556"/>
      <c r="F1768" s="460"/>
      <c r="G1768" s="460"/>
      <c r="H1768" s="556"/>
    </row>
    <row r="1769" spans="2:8" s="451" customFormat="1" ht="15" customHeight="1">
      <c r="B1769" s="452"/>
      <c r="C1769" s="465"/>
      <c r="D1769" s="465"/>
      <c r="E1769" s="465"/>
      <c r="F1769" s="465"/>
      <c r="G1769" s="465"/>
      <c r="H1769" s="465"/>
    </row>
    <row r="1770" spans="2:8" s="451" customFormat="1" ht="15" customHeight="1">
      <c r="B1770" s="452"/>
      <c r="C1770" s="651" t="s">
        <v>1403</v>
      </c>
      <c r="D1770" s="465"/>
      <c r="E1770" s="465"/>
      <c r="F1770" s="465"/>
      <c r="G1770" s="465"/>
      <c r="H1770" s="460"/>
    </row>
    <row r="1771" spans="2:8" s="451" customFormat="1" ht="15" customHeight="1">
      <c r="B1771" s="452"/>
      <c r="C1771" s="455"/>
      <c r="D1771" s="465"/>
      <c r="E1771" s="465"/>
      <c r="F1771" s="557"/>
      <c r="G1771" s="558"/>
      <c r="H1771" s="558"/>
    </row>
    <row r="1772" spans="2:8" s="451" customFormat="1" ht="15" customHeight="1">
      <c r="B1772" s="452"/>
      <c r="C1772" s="455"/>
      <c r="D1772" s="559"/>
      <c r="E1772" s="559"/>
      <c r="F1772" s="1205" t="s">
        <v>1405</v>
      </c>
      <c r="G1772" s="1205"/>
      <c r="H1772" s="1205"/>
    </row>
    <row r="1773" spans="2:8" s="451" customFormat="1" ht="15" customHeight="1">
      <c r="B1773" s="452"/>
      <c r="C1773" s="455"/>
      <c r="D1773" s="559"/>
      <c r="E1773" s="559"/>
      <c r="F1773" s="1205"/>
      <c r="G1773" s="1205"/>
      <c r="H1773" s="1205"/>
    </row>
    <row r="1774" spans="2:8" s="451" customFormat="1" ht="15" customHeight="1">
      <c r="B1774" s="452"/>
      <c r="C1774" s="455"/>
      <c r="D1774" s="460"/>
      <c r="E1774" s="460"/>
      <c r="F1774" s="560"/>
      <c r="G1774" s="560"/>
      <c r="H1774" s="460"/>
    </row>
    <row r="1775" spans="2:8" s="451" customFormat="1" ht="80.099999999999994" customHeight="1">
      <c r="B1775" s="452"/>
      <c r="C1775" s="455"/>
      <c r="D1775" s="460"/>
      <c r="E1775" s="460"/>
      <c r="F1775" s="560"/>
      <c r="G1775" s="560"/>
      <c r="H1775" s="460"/>
    </row>
    <row r="1776" spans="2:8" s="451" customFormat="1" ht="15" customHeight="1">
      <c r="B1776" s="452"/>
      <c r="C1776" s="455"/>
      <c r="D1776" s="460"/>
      <c r="E1776" s="460"/>
      <c r="F1776" s="560"/>
      <c r="G1776" s="560"/>
      <c r="H1776" s="460"/>
    </row>
    <row r="1777" spans="2:8" s="451" customFormat="1" ht="21.75" customHeight="1">
      <c r="B1777" s="452"/>
      <c r="C1777" s="1208" t="s">
        <v>1579</v>
      </c>
      <c r="D1777" s="1208"/>
      <c r="E1777" s="1208"/>
      <c r="F1777" s="1208"/>
      <c r="G1777" s="1208"/>
      <c r="H1777" s="1208"/>
    </row>
    <row r="1778" spans="2:8" s="451" customFormat="1" ht="15" customHeight="1">
      <c r="B1778" s="452"/>
      <c r="C1778" s="458" t="s">
        <v>1255</v>
      </c>
      <c r="D1778" s="459" t="str">
        <f>+'PRESUPUESTO UNIV UARTES'!B145</f>
        <v>4.09</v>
      </c>
      <c r="E1778" s="460"/>
      <c r="F1778" s="460"/>
      <c r="G1778" s="461" t="s">
        <v>1256</v>
      </c>
      <c r="H1778" s="462" t="str">
        <f>+'PRESUPUESTO UNIV UARTES'!G145</f>
        <v>u</v>
      </c>
    </row>
    <row r="1779" spans="2:8" s="451" customFormat="1" ht="30.75" customHeight="1">
      <c r="B1779" s="452"/>
      <c r="C1779" s="463" t="s">
        <v>1258</v>
      </c>
      <c r="D1779" s="1210" t="str">
        <f>+'PRESUPUESTO UNIV UARTES'!C145</f>
        <v xml:space="preserve">Suministro e instalación de piso techo  de 60.000 BTU (modelo con unidad exterior).Incluye suministro e instalación de accesorios, tuberías, drenaje, enchufe, punto eléctrico y demás (operativo y funcional) </v>
      </c>
      <c r="E1779" s="1210"/>
      <c r="F1779" s="1210"/>
      <c r="G1779" s="1210"/>
      <c r="H1779" s="464"/>
    </row>
    <row r="1780" spans="2:8" s="451" customFormat="1" ht="15" customHeight="1">
      <c r="B1780" s="452"/>
      <c r="C1780" s="465"/>
      <c r="D1780" s="465"/>
      <c r="E1780" s="465"/>
      <c r="F1780" s="465"/>
      <c r="G1780" s="465"/>
      <c r="H1780" s="465"/>
    </row>
    <row r="1781" spans="2:8" s="451" customFormat="1" ht="15" customHeight="1">
      <c r="B1781" s="452"/>
      <c r="C1781" s="468" t="s">
        <v>1259</v>
      </c>
      <c r="D1781" s="469"/>
      <c r="E1781" s="469"/>
      <c r="F1781" s="469"/>
      <c r="G1781" s="469"/>
      <c r="H1781" s="470"/>
    </row>
    <row r="1782" spans="2:8" s="451" customFormat="1" ht="15" customHeight="1">
      <c r="B1782" s="452"/>
      <c r="C1782" s="474" t="s">
        <v>8</v>
      </c>
      <c r="D1782" s="474" t="s">
        <v>10</v>
      </c>
      <c r="E1782" s="474" t="s">
        <v>1261</v>
      </c>
      <c r="F1782" s="878" t="s">
        <v>1262</v>
      </c>
      <c r="G1782" s="878" t="s">
        <v>1263</v>
      </c>
      <c r="H1782" s="877" t="s">
        <v>1264</v>
      </c>
    </row>
    <row r="1783" spans="2:8" s="451" customFormat="1" ht="15" customHeight="1">
      <c r="B1783" s="452"/>
      <c r="C1783" s="476" t="s">
        <v>1282</v>
      </c>
      <c r="D1783" s="512"/>
      <c r="E1783" s="478"/>
      <c r="F1783" s="479"/>
      <c r="G1783" s="525"/>
      <c r="H1783" s="479">
        <f>5%*H1798</f>
        <v>5.7974500000000013</v>
      </c>
    </row>
    <row r="1784" spans="2:8" s="451" customFormat="1" ht="15" customHeight="1">
      <c r="B1784" s="452"/>
      <c r="C1784" s="476"/>
      <c r="D1784" s="512"/>
      <c r="E1784" s="476"/>
      <c r="F1784" s="510"/>
      <c r="G1784" s="566"/>
      <c r="H1784" s="510"/>
    </row>
    <row r="1785" spans="2:8" s="451" customFormat="1" ht="15" customHeight="1">
      <c r="B1785" s="452"/>
      <c r="C1785" s="476"/>
      <c r="D1785" s="512"/>
      <c r="E1785" s="476"/>
      <c r="F1785" s="510"/>
      <c r="G1785" s="511"/>
      <c r="H1785" s="510"/>
    </row>
    <row r="1786" spans="2:8" s="451" customFormat="1" ht="15" customHeight="1">
      <c r="B1786" s="452"/>
      <c r="C1786" s="476"/>
      <c r="D1786" s="512"/>
      <c r="E1786" s="476"/>
      <c r="F1786" s="510"/>
      <c r="G1786" s="511"/>
      <c r="H1786" s="510"/>
    </row>
    <row r="1787" spans="2:8" s="451" customFormat="1" ht="15" customHeight="1">
      <c r="B1787" s="452"/>
      <c r="C1787" s="476"/>
      <c r="D1787" s="512"/>
      <c r="E1787" s="476"/>
      <c r="F1787" s="510"/>
      <c r="G1787" s="511"/>
      <c r="H1787" s="510"/>
    </row>
    <row r="1788" spans="2:8" s="451" customFormat="1" ht="15" customHeight="1">
      <c r="B1788" s="452"/>
      <c r="C1788" s="476"/>
      <c r="D1788" s="490"/>
      <c r="E1788" s="476"/>
      <c r="F1788" s="510"/>
      <c r="G1788" s="511"/>
      <c r="H1788" s="494"/>
    </row>
    <row r="1789" spans="2:8" s="451" customFormat="1" ht="15" customHeight="1">
      <c r="B1789" s="452"/>
      <c r="C1789" s="515" t="s">
        <v>1279</v>
      </c>
      <c r="D1789" s="514"/>
      <c r="E1789" s="515"/>
      <c r="F1789" s="563"/>
      <c r="G1789" s="590"/>
      <c r="H1789" s="564">
        <f>SUM(H1783:H1788)</f>
        <v>5.7974500000000013</v>
      </c>
    </row>
    <row r="1790" spans="2:8" s="451" customFormat="1" ht="15" customHeight="1">
      <c r="B1790" s="452"/>
      <c r="C1790" s="502" t="s">
        <v>1267</v>
      </c>
      <c r="D1790" s="503"/>
      <c r="E1790" s="503"/>
      <c r="F1790" s="503"/>
      <c r="G1790" s="504"/>
      <c r="H1790" s="470"/>
    </row>
    <row r="1791" spans="2:8" s="451" customFormat="1" ht="15" customHeight="1">
      <c r="B1791" s="452"/>
      <c r="C1791" s="878" t="s">
        <v>8</v>
      </c>
      <c r="D1791" s="573" t="s">
        <v>10</v>
      </c>
      <c r="E1791" s="878" t="s">
        <v>1268</v>
      </c>
      <c r="F1791" s="878" t="s">
        <v>1262</v>
      </c>
      <c r="G1791" s="583" t="s">
        <v>1263</v>
      </c>
      <c r="H1791" s="878" t="s">
        <v>1264</v>
      </c>
    </row>
    <row r="1792" spans="2:8" s="451" customFormat="1" ht="15" customHeight="1">
      <c r="B1792" s="452"/>
      <c r="C1792" s="600" t="s">
        <v>1764</v>
      </c>
      <c r="D1792" s="567">
        <v>1</v>
      </c>
      <c r="E1792" s="587">
        <f>+'MANO DE OBRA'!F9</f>
        <v>3.83</v>
      </c>
      <c r="F1792" s="479">
        <f>D1792*E1792</f>
        <v>3.83</v>
      </c>
      <c r="G1792" s="565">
        <v>9.8680000000000003</v>
      </c>
      <c r="H1792" s="479">
        <f>F1792*G1792</f>
        <v>37.794440000000002</v>
      </c>
    </row>
    <row r="1793" spans="2:8" s="451" customFormat="1" ht="15" customHeight="1">
      <c r="B1793" s="452"/>
      <c r="C1793" s="601" t="s">
        <v>1765</v>
      </c>
      <c r="D1793" s="512">
        <v>1</v>
      </c>
      <c r="E1793" s="599">
        <f>+'MANO DE OBRA'!F6</f>
        <v>3.83</v>
      </c>
      <c r="F1793" s="510">
        <f>D1793*E1793</f>
        <v>3.83</v>
      </c>
      <c r="G1793" s="566">
        <f>G1792</f>
        <v>9.8680000000000003</v>
      </c>
      <c r="H1793" s="510">
        <f>F1793*G1793</f>
        <v>37.794440000000002</v>
      </c>
    </row>
    <row r="1794" spans="2:8" s="451" customFormat="1" ht="15" customHeight="1">
      <c r="B1794" s="452"/>
      <c r="C1794" s="509" t="s">
        <v>1401</v>
      </c>
      <c r="D1794" s="576">
        <v>1</v>
      </c>
      <c r="E1794" s="584">
        <f>+'MANO DE OBRA'!F69</f>
        <v>4.09</v>
      </c>
      <c r="F1794" s="510">
        <f>D1794*E1794</f>
        <v>4.09</v>
      </c>
      <c r="G1794" s="566">
        <f>G1792</f>
        <v>9.8680000000000003</v>
      </c>
      <c r="H1794" s="510">
        <f>F1794*G1794</f>
        <v>40.360120000000002</v>
      </c>
    </row>
    <row r="1795" spans="2:8" s="451" customFormat="1" ht="15" customHeight="1">
      <c r="B1795" s="452"/>
      <c r="C1795" s="509"/>
      <c r="D1795" s="576"/>
      <c r="E1795" s="584"/>
      <c r="F1795" s="510"/>
      <c r="G1795" s="566"/>
      <c r="H1795" s="510"/>
    </row>
    <row r="1796" spans="2:8" s="451" customFormat="1" ht="15" customHeight="1">
      <c r="B1796" s="452"/>
      <c r="C1796" s="509"/>
      <c r="D1796" s="512"/>
      <c r="E1796" s="476"/>
      <c r="F1796" s="510"/>
      <c r="G1796" s="491"/>
      <c r="H1796" s="510"/>
    </row>
    <row r="1797" spans="2:8" s="451" customFormat="1" ht="15" customHeight="1">
      <c r="B1797" s="452"/>
      <c r="C1797" s="509"/>
      <c r="D1797" s="512"/>
      <c r="E1797" s="476"/>
      <c r="F1797" s="510"/>
      <c r="G1797" s="512"/>
      <c r="H1797" s="510"/>
    </row>
    <row r="1798" spans="2:8" s="451" customFormat="1" ht="15" customHeight="1">
      <c r="B1798" s="452"/>
      <c r="C1798" s="514" t="s">
        <v>1269</v>
      </c>
      <c r="D1798" s="514"/>
      <c r="E1798" s="515"/>
      <c r="F1798" s="514"/>
      <c r="G1798" s="470"/>
      <c r="H1798" s="501">
        <f>SUM(H1792:H1797)</f>
        <v>115.94900000000001</v>
      </c>
    </row>
    <row r="1799" spans="2:8" s="451" customFormat="1" ht="15" customHeight="1">
      <c r="B1799" s="452"/>
      <c r="C1799" s="502" t="s">
        <v>547</v>
      </c>
      <c r="D1799" s="469"/>
      <c r="E1799" s="503"/>
      <c r="F1799" s="503"/>
      <c r="G1799" s="469"/>
      <c r="H1799" s="470"/>
    </row>
    <row r="1800" spans="2:8" s="451" customFormat="1" ht="15" customHeight="1">
      <c r="B1800" s="452"/>
      <c r="C1800" s="579" t="s">
        <v>8</v>
      </c>
      <c r="D1800" s="519"/>
      <c r="E1800" s="519" t="s">
        <v>9</v>
      </c>
      <c r="F1800" s="520" t="s">
        <v>10</v>
      </c>
      <c r="G1800" s="520" t="s">
        <v>1270</v>
      </c>
      <c r="H1800" s="519" t="s">
        <v>1264</v>
      </c>
    </row>
    <row r="1801" spans="2:8" s="451" customFormat="1" ht="115.5" customHeight="1">
      <c r="B1801" s="452"/>
      <c r="C1801" s="613" t="s">
        <v>1763</v>
      </c>
      <c r="D1801" s="736"/>
      <c r="E1801" s="737" t="s">
        <v>17</v>
      </c>
      <c r="F1801" s="734">
        <v>1</v>
      </c>
      <c r="G1801" s="735">
        <v>3005.0030000000002</v>
      </c>
      <c r="H1801" s="619">
        <f>F1801*G1801</f>
        <v>3005.0030000000002</v>
      </c>
    </row>
    <row r="1802" spans="2:8" s="451" customFormat="1" ht="15" customHeight="1">
      <c r="B1802" s="452"/>
      <c r="C1802" s="528"/>
      <c r="D1802" s="491"/>
      <c r="E1802" s="529"/>
      <c r="F1802" s="512"/>
      <c r="G1802" s="595"/>
      <c r="H1802" s="510"/>
    </row>
    <row r="1803" spans="2:8" s="451" customFormat="1" ht="15" customHeight="1">
      <c r="B1803" s="452"/>
      <c r="C1803" s="528"/>
      <c r="D1803" s="491"/>
      <c r="E1803" s="594"/>
      <c r="F1803" s="512"/>
      <c r="G1803" s="595"/>
      <c r="H1803" s="510"/>
    </row>
    <row r="1804" spans="2:8" s="451" customFormat="1" ht="15" customHeight="1">
      <c r="B1804" s="452"/>
      <c r="C1804" s="738"/>
      <c r="D1804" s="491"/>
      <c r="E1804" s="594"/>
      <c r="F1804" s="512"/>
      <c r="G1804" s="595"/>
      <c r="H1804" s="510"/>
    </row>
    <row r="1805" spans="2:8" s="451" customFormat="1" ht="15" customHeight="1">
      <c r="B1805" s="452"/>
      <c r="C1805" s="603"/>
      <c r="D1805" s="491"/>
      <c r="E1805" s="594"/>
      <c r="F1805" s="512"/>
      <c r="G1805" s="595"/>
      <c r="H1805" s="510"/>
    </row>
    <row r="1806" spans="2:8" s="451" customFormat="1" ht="15" customHeight="1">
      <c r="B1806" s="452"/>
      <c r="C1806" s="528"/>
      <c r="D1806" s="491"/>
      <c r="E1806" s="529"/>
      <c r="F1806" s="512"/>
      <c r="G1806" s="531"/>
      <c r="H1806" s="510"/>
    </row>
    <row r="1807" spans="2:8" s="451" customFormat="1" ht="15" customHeight="1">
      <c r="B1807" s="452"/>
      <c r="C1807" s="528"/>
      <c r="D1807" s="491"/>
      <c r="E1807" s="529"/>
      <c r="F1807" s="512"/>
      <c r="G1807" s="531"/>
      <c r="H1807" s="510"/>
    </row>
    <row r="1808" spans="2:8" s="451" customFormat="1" ht="15" customHeight="1">
      <c r="B1808" s="452"/>
      <c r="C1808" s="881"/>
      <c r="D1808" s="491"/>
      <c r="E1808" s="529"/>
      <c r="F1808" s="512"/>
      <c r="G1808" s="531"/>
      <c r="H1808" s="510"/>
    </row>
    <row r="1809" spans="2:8" s="451" customFormat="1" ht="15" customHeight="1">
      <c r="B1809" s="452"/>
      <c r="C1809" s="528"/>
      <c r="D1809" s="491"/>
      <c r="E1809" s="529"/>
      <c r="F1809" s="512"/>
      <c r="G1809" s="531"/>
      <c r="H1809" s="532"/>
    </row>
    <row r="1810" spans="2:8" s="451" customFormat="1" ht="15" customHeight="1">
      <c r="B1810" s="452"/>
      <c r="C1810" s="528"/>
      <c r="D1810" s="491"/>
      <c r="E1810" s="529"/>
      <c r="F1810" s="512"/>
      <c r="G1810" s="531"/>
      <c r="H1810" s="532"/>
    </row>
    <row r="1811" spans="2:8" s="451" customFormat="1" ht="15" customHeight="1">
      <c r="B1811" s="452"/>
      <c r="C1811" s="533"/>
      <c r="D1811" s="498"/>
      <c r="E1811" s="534"/>
      <c r="F1811" s="497"/>
      <c r="G1811" s="535"/>
      <c r="H1811" s="536"/>
    </row>
    <row r="1812" spans="2:8" s="451" customFormat="1" ht="15" customHeight="1">
      <c r="B1812" s="452"/>
      <c r="C1812" s="476" t="s">
        <v>1271</v>
      </c>
      <c r="D1812" s="531"/>
      <c r="E1812" s="538"/>
      <c r="F1812" s="498"/>
      <c r="G1812" s="497"/>
      <c r="H1812" s="539">
        <f>SUM(H1801:H1811)</f>
        <v>3005.0030000000002</v>
      </c>
    </row>
    <row r="1813" spans="2:8" s="451" customFormat="1" ht="15" customHeight="1">
      <c r="B1813" s="452"/>
      <c r="C1813" s="468" t="s">
        <v>1272</v>
      </c>
      <c r="D1813" s="469"/>
      <c r="E1813" s="469"/>
      <c r="F1813" s="469"/>
      <c r="G1813" s="469"/>
      <c r="H1813" s="470"/>
    </row>
    <row r="1814" spans="2:8" s="451" customFormat="1" ht="15" customHeight="1">
      <c r="B1814" s="452"/>
      <c r="C1814" s="579" t="s">
        <v>8</v>
      </c>
      <c r="D1814" s="519"/>
      <c r="E1814" s="519" t="s">
        <v>9</v>
      </c>
      <c r="F1814" s="543" t="s">
        <v>10</v>
      </c>
      <c r="G1814" s="520" t="s">
        <v>1261</v>
      </c>
      <c r="H1814" s="519" t="s">
        <v>1264</v>
      </c>
    </row>
    <row r="1815" spans="2:8" s="451" customFormat="1" ht="15" customHeight="1">
      <c r="B1815" s="452"/>
      <c r="C1815" s="1195"/>
      <c r="D1815" s="1196"/>
      <c r="E1815" s="545"/>
      <c r="F1815" s="567"/>
      <c r="G1815" s="544"/>
      <c r="H1815" s="479"/>
    </row>
    <row r="1816" spans="2:8" s="451" customFormat="1" ht="15" customHeight="1">
      <c r="B1816" s="452"/>
      <c r="C1816" s="613"/>
      <c r="D1816" s="531"/>
      <c r="E1816" s="547"/>
      <c r="F1816" s="512"/>
      <c r="G1816" s="476"/>
      <c r="H1816" s="510"/>
    </row>
    <row r="1817" spans="2:8" s="451" customFormat="1" ht="15" customHeight="1">
      <c r="B1817" s="452"/>
      <c r="C1817" s="613"/>
      <c r="D1817" s="531"/>
      <c r="E1817" s="547"/>
      <c r="F1817" s="512"/>
      <c r="G1817" s="476"/>
      <c r="H1817" s="510"/>
    </row>
    <row r="1818" spans="2:8" s="451" customFormat="1" ht="15" customHeight="1">
      <c r="B1818" s="452"/>
      <c r="C1818" s="613"/>
      <c r="D1818" s="531"/>
      <c r="E1818" s="547"/>
      <c r="F1818" s="512"/>
      <c r="G1818" s="476"/>
      <c r="H1818" s="510"/>
    </row>
    <row r="1819" spans="2:8" s="451" customFormat="1" ht="15" customHeight="1">
      <c r="B1819" s="452"/>
      <c r="C1819" s="515" t="s">
        <v>1273</v>
      </c>
      <c r="D1819" s="548"/>
      <c r="E1819" s="548"/>
      <c r="F1819" s="549"/>
      <c r="G1819" s="550"/>
      <c r="H1819" s="620">
        <f>SUM(H1815:H1818)</f>
        <v>0</v>
      </c>
    </row>
    <row r="1820" spans="2:8" s="451" customFormat="1" ht="15" customHeight="1">
      <c r="B1820" s="452"/>
      <c r="C1820" s="491"/>
      <c r="D1820" s="491"/>
      <c r="E1820" s="496"/>
      <c r="F1820" s="498"/>
      <c r="G1820" s="551"/>
      <c r="H1820" s="552">
        <f>H1789+H1798+H1812+H1819</f>
        <v>3126.7494500000003</v>
      </c>
    </row>
    <row r="1821" spans="2:8" s="451" customFormat="1" ht="15" customHeight="1">
      <c r="B1821" s="452"/>
      <c r="C1821" s="553"/>
      <c r="D1821" s="553"/>
      <c r="E1821" s="515" t="s">
        <v>1274</v>
      </c>
      <c r="F1821" s="549"/>
      <c r="G1821" s="548"/>
      <c r="H1821" s="470">
        <f>ROUND((H1819+H1812+H1798+H1789),2)</f>
        <v>3126.75</v>
      </c>
    </row>
    <row r="1822" spans="2:8" s="451" customFormat="1" ht="15" customHeight="1">
      <c r="B1822" s="452"/>
      <c r="C1822" s="553"/>
      <c r="D1822" s="553"/>
      <c r="E1822" s="468" t="s">
        <v>1275</v>
      </c>
      <c r="F1822" s="549"/>
      <c r="G1822" s="554">
        <v>0.15</v>
      </c>
      <c r="H1822" s="548">
        <f>H1821*G1822</f>
        <v>469.01249999999999</v>
      </c>
    </row>
    <row r="1823" spans="2:8" s="451" customFormat="1" ht="15" customHeight="1">
      <c r="B1823" s="452"/>
      <c r="C1823" s="553"/>
      <c r="D1823" s="553"/>
      <c r="E1823" s="468" t="s">
        <v>1276</v>
      </c>
      <c r="F1823" s="549"/>
      <c r="G1823" s="554">
        <v>0.05</v>
      </c>
      <c r="H1823" s="548">
        <f>H1821*G1823</f>
        <v>156.33750000000001</v>
      </c>
    </row>
    <row r="1824" spans="2:8" s="451" customFormat="1" ht="15" customHeight="1">
      <c r="B1824" s="452"/>
      <c r="C1824" s="553"/>
      <c r="D1824" s="553"/>
      <c r="E1824" s="468" t="s">
        <v>1277</v>
      </c>
      <c r="F1824" s="549"/>
      <c r="G1824" s="548"/>
      <c r="H1824" s="548">
        <f>SUM(H1821:H1823)</f>
        <v>3752.1</v>
      </c>
    </row>
    <row r="1825" spans="2:8" s="451" customFormat="1" ht="15" customHeight="1">
      <c r="B1825" s="452"/>
      <c r="C1825" s="553"/>
      <c r="D1825" s="553"/>
      <c r="E1825" s="502" t="s">
        <v>1587</v>
      </c>
      <c r="F1825" s="498"/>
      <c r="G1825" s="535"/>
      <c r="H1825" s="555">
        <f>ROUND((H1824),2)</f>
        <v>3752.1</v>
      </c>
    </row>
    <row r="1826" spans="2:8" s="451" customFormat="1" ht="15" customHeight="1">
      <c r="B1826" s="452"/>
      <c r="C1826" s="650" t="s">
        <v>1578</v>
      </c>
      <c r="D1826" s="465"/>
      <c r="E1826" s="556"/>
      <c r="F1826" s="460"/>
      <c r="G1826" s="460"/>
      <c r="H1826" s="556"/>
    </row>
    <row r="1827" spans="2:8" s="451" customFormat="1" ht="15" customHeight="1">
      <c r="B1827" s="452"/>
      <c r="C1827" s="465"/>
      <c r="D1827" s="465"/>
      <c r="E1827" s="465"/>
      <c r="F1827" s="465"/>
      <c r="G1827" s="465"/>
      <c r="H1827" s="465"/>
    </row>
    <row r="1828" spans="2:8" s="451" customFormat="1" ht="15" customHeight="1">
      <c r="B1828" s="452"/>
      <c r="C1828" s="651" t="s">
        <v>1403</v>
      </c>
      <c r="D1828" s="465"/>
      <c r="E1828" s="465"/>
      <c r="F1828" s="465"/>
      <c r="G1828" s="465"/>
      <c r="H1828" s="460"/>
    </row>
    <row r="1829" spans="2:8" s="451" customFormat="1" ht="15" customHeight="1">
      <c r="B1829" s="452"/>
      <c r="C1829" s="455"/>
      <c r="D1829" s="465"/>
      <c r="E1829" s="465"/>
      <c r="F1829" s="557"/>
      <c r="G1829" s="558"/>
      <c r="H1829" s="558"/>
    </row>
    <row r="1830" spans="2:8" s="451" customFormat="1" ht="15" customHeight="1">
      <c r="B1830" s="452"/>
      <c r="C1830" s="455"/>
      <c r="D1830" s="559"/>
      <c r="E1830" s="559"/>
      <c r="F1830" s="1205" t="s">
        <v>1405</v>
      </c>
      <c r="G1830" s="1205"/>
      <c r="H1830" s="1205"/>
    </row>
    <row r="1831" spans="2:8" s="451" customFormat="1" ht="15" customHeight="1">
      <c r="B1831" s="452"/>
      <c r="C1831" s="455"/>
      <c r="D1831" s="559"/>
      <c r="E1831" s="559"/>
      <c r="F1831" s="1205"/>
      <c r="G1831" s="1205"/>
      <c r="H1831" s="1205"/>
    </row>
    <row r="1832" spans="2:8" s="451" customFormat="1" ht="15" customHeight="1">
      <c r="B1832" s="452"/>
      <c r="C1832" s="454"/>
      <c r="D1832" s="454"/>
      <c r="E1832" s="454"/>
      <c r="F1832" s="454"/>
      <c r="G1832" s="454"/>
      <c r="H1832" s="454"/>
    </row>
    <row r="1833" spans="2:8" s="451" customFormat="1" ht="80.099999999999994" customHeight="1">
      <c r="B1833" s="452"/>
      <c r="C1833" s="889"/>
      <c r="D1833" s="889"/>
      <c r="E1833" s="889"/>
      <c r="F1833" s="889"/>
      <c r="G1833" s="889"/>
      <c r="H1833" s="889"/>
    </row>
    <row r="1834" spans="2:8" s="451" customFormat="1" ht="21.75" customHeight="1">
      <c r="B1834" s="452"/>
      <c r="C1834" s="890"/>
      <c r="D1834" s="890"/>
      <c r="E1834" s="890"/>
      <c r="F1834" s="891" t="s">
        <v>1254</v>
      </c>
      <c r="G1834" s="893"/>
      <c r="H1834" s="893"/>
    </row>
    <row r="1835" spans="2:8" s="451" customFormat="1" ht="21.75" customHeight="1">
      <c r="B1835" s="452"/>
      <c r="C1835" s="1193" t="s">
        <v>1579</v>
      </c>
      <c r="D1835" s="1193"/>
      <c r="E1835" s="1193"/>
      <c r="F1835" s="1193"/>
      <c r="G1835" s="1193"/>
      <c r="H1835" s="1193"/>
    </row>
    <row r="1836" spans="2:8" s="451" customFormat="1" ht="21.75" customHeight="1">
      <c r="B1836" s="452"/>
      <c r="C1836" s="894" t="s">
        <v>1255</v>
      </c>
      <c r="D1836" s="895" t="str">
        <f>+'PRESUPUESTO UNIV UARTES'!B148</f>
        <v>4.10</v>
      </c>
      <c r="E1836" s="896"/>
      <c r="F1836" s="896"/>
      <c r="G1836" s="897" t="s">
        <v>1256</v>
      </c>
      <c r="H1836" s="895" t="s">
        <v>17</v>
      </c>
    </row>
    <row r="1837" spans="2:8" s="451" customFormat="1" ht="60" customHeight="1">
      <c r="B1837" s="452"/>
      <c r="C1837" s="898" t="s">
        <v>1258</v>
      </c>
      <c r="D1837" s="1194" t="str">
        <f>+'PRESUPUESTO UNIV UARTES'!C148</f>
        <v>Provisión e Instalación de sistema de extinción manual con 75 libras de CO2 con descarga a través de boquilla (incluye 1 cilindro de CO2 de 75 Libras + cabezal marino + tubería acero negro 1" cedula 40 + 1 boquilla difusora + accesorios resistencia 300 libras presión)</v>
      </c>
      <c r="E1837" s="1194"/>
      <c r="F1837" s="1194"/>
      <c r="G1837" s="1194"/>
      <c r="H1837" s="900"/>
    </row>
    <row r="1838" spans="2:8" s="451" customFormat="1" ht="21.75" customHeight="1">
      <c r="B1838" s="452"/>
      <c r="C1838" s="896"/>
      <c r="D1838" s="896"/>
      <c r="E1838" s="896"/>
      <c r="F1838" s="896"/>
      <c r="G1838" s="896"/>
      <c r="H1838" s="896"/>
    </row>
    <row r="1839" spans="2:8" s="451" customFormat="1" ht="21.75" customHeight="1">
      <c r="B1839" s="452"/>
      <c r="C1839" s="901" t="s">
        <v>1259</v>
      </c>
      <c r="D1839" s="902"/>
      <c r="E1839" s="902"/>
      <c r="F1839" s="902"/>
      <c r="G1839" s="902"/>
      <c r="H1839" s="903"/>
    </row>
    <row r="1840" spans="2:8" s="451" customFormat="1" ht="21.75" customHeight="1">
      <c r="B1840" s="452"/>
      <c r="C1840" s="904" t="s">
        <v>8</v>
      </c>
      <c r="D1840" s="904" t="s">
        <v>10</v>
      </c>
      <c r="E1840" s="904" t="s">
        <v>1261</v>
      </c>
      <c r="F1840" s="905" t="s">
        <v>1262</v>
      </c>
      <c r="G1840" s="905" t="s">
        <v>1263</v>
      </c>
      <c r="H1840" s="906" t="s">
        <v>1264</v>
      </c>
    </row>
    <row r="1841" spans="2:8" s="451" customFormat="1" ht="21.75" customHeight="1">
      <c r="B1841" s="452"/>
      <c r="C1841" s="907" t="s">
        <v>1282</v>
      </c>
      <c r="D1841" s="908"/>
      <c r="E1841" s="909"/>
      <c r="F1841" s="910"/>
      <c r="G1841" s="910"/>
      <c r="H1841" s="479">
        <f>5%*H1856</f>
        <v>4.0175900000000002</v>
      </c>
    </row>
    <row r="1842" spans="2:8" s="451" customFormat="1" ht="21.75" customHeight="1">
      <c r="B1842" s="452"/>
      <c r="C1842" s="907"/>
      <c r="D1842" s="908"/>
      <c r="E1842" s="907"/>
      <c r="F1842" s="908"/>
      <c r="G1842" s="899"/>
      <c r="H1842" s="908"/>
    </row>
    <row r="1843" spans="2:8" s="451" customFormat="1" ht="21.75" customHeight="1">
      <c r="B1843" s="452"/>
      <c r="C1843" s="907"/>
      <c r="D1843" s="908"/>
      <c r="E1843" s="907"/>
      <c r="F1843" s="908"/>
      <c r="G1843" s="908"/>
      <c r="H1843" s="908"/>
    </row>
    <row r="1844" spans="2:8" s="451" customFormat="1" ht="21.75" customHeight="1">
      <c r="B1844" s="452"/>
      <c r="C1844" s="907"/>
      <c r="D1844" s="908"/>
      <c r="E1844" s="907"/>
      <c r="F1844" s="908"/>
      <c r="G1844" s="908"/>
      <c r="H1844" s="908"/>
    </row>
    <row r="1845" spans="2:8" s="451" customFormat="1" ht="21.75" customHeight="1">
      <c r="B1845" s="452"/>
      <c r="C1845" s="907"/>
      <c r="D1845" s="908"/>
      <c r="E1845" s="907"/>
      <c r="F1845" s="908"/>
      <c r="G1845" s="908"/>
      <c r="H1845" s="908"/>
    </row>
    <row r="1846" spans="2:8" s="451" customFormat="1" ht="21.75" customHeight="1">
      <c r="B1846" s="452"/>
      <c r="C1846" s="907"/>
      <c r="D1846" s="908"/>
      <c r="E1846" s="907"/>
      <c r="F1846" s="908"/>
      <c r="G1846" s="908"/>
      <c r="H1846" s="911"/>
    </row>
    <row r="1847" spans="2:8" s="451" customFormat="1" ht="21.75" customHeight="1">
      <c r="B1847" s="452"/>
      <c r="C1847" s="912" t="s">
        <v>1279</v>
      </c>
      <c r="D1847" s="913"/>
      <c r="E1847" s="912"/>
      <c r="F1847" s="913"/>
      <c r="G1847" s="914"/>
      <c r="H1847" s="957">
        <f>SUM(H1841:H1846)</f>
        <v>4.0175900000000002</v>
      </c>
    </row>
    <row r="1848" spans="2:8" s="451" customFormat="1" ht="21.75" customHeight="1">
      <c r="B1848" s="452"/>
      <c r="C1848" s="915" t="s">
        <v>1267</v>
      </c>
      <c r="D1848" s="916"/>
      <c r="E1848" s="916"/>
      <c r="F1848" s="916"/>
      <c r="G1848" s="916"/>
      <c r="H1848" s="903"/>
    </row>
    <row r="1849" spans="2:8" s="451" customFormat="1" ht="21.75" customHeight="1">
      <c r="B1849" s="452"/>
      <c r="C1849" s="905" t="s">
        <v>8</v>
      </c>
      <c r="D1849" s="917" t="s">
        <v>10</v>
      </c>
      <c r="E1849" s="905" t="s">
        <v>1268</v>
      </c>
      <c r="F1849" s="905" t="s">
        <v>1262</v>
      </c>
      <c r="G1849" s="905" t="s">
        <v>1263</v>
      </c>
      <c r="H1849" s="905" t="s">
        <v>1264</v>
      </c>
    </row>
    <row r="1850" spans="2:8" s="451" customFormat="1" ht="37.5" customHeight="1">
      <c r="B1850" s="452"/>
      <c r="C1850" s="918" t="s">
        <v>1784</v>
      </c>
      <c r="D1850" s="910">
        <v>1</v>
      </c>
      <c r="E1850" s="919">
        <f>+'MANO DE OBRA'!F9</f>
        <v>3.83</v>
      </c>
      <c r="F1850" s="910">
        <f>D1850*E1850</f>
        <v>3.83</v>
      </c>
      <c r="G1850" s="910">
        <v>6.7240000000000002</v>
      </c>
      <c r="H1850" s="910">
        <f>F1850*G1850</f>
        <v>25.75292</v>
      </c>
    </row>
    <row r="1851" spans="2:8" s="451" customFormat="1" ht="21.75" customHeight="1">
      <c r="B1851" s="452"/>
      <c r="C1851" s="920" t="s">
        <v>1765</v>
      </c>
      <c r="D1851" s="908">
        <v>1</v>
      </c>
      <c r="E1851" s="907">
        <f>+'MANO DE OBRA'!F6</f>
        <v>3.83</v>
      </c>
      <c r="F1851" s="908">
        <f t="shared" ref="F1851:F1852" si="24">D1851*E1851</f>
        <v>3.83</v>
      </c>
      <c r="G1851" s="908">
        <f>+G1850</f>
        <v>6.7240000000000002</v>
      </c>
      <c r="H1851" s="910">
        <f t="shared" ref="H1851:H1852" si="25">F1851*G1851</f>
        <v>25.75292</v>
      </c>
    </row>
    <row r="1852" spans="2:8" s="451" customFormat="1" ht="21.75" customHeight="1">
      <c r="B1852" s="452"/>
      <c r="C1852" s="920" t="s">
        <v>1785</v>
      </c>
      <c r="D1852" s="921">
        <v>1</v>
      </c>
      <c r="E1852" s="922">
        <v>4.29</v>
      </c>
      <c r="F1852" s="908">
        <f t="shared" si="24"/>
        <v>4.29</v>
      </c>
      <c r="G1852" s="908">
        <f>+G1850</f>
        <v>6.7240000000000002</v>
      </c>
      <c r="H1852" s="910">
        <f t="shared" si="25"/>
        <v>28.845960000000002</v>
      </c>
    </row>
    <row r="1853" spans="2:8" s="451" customFormat="1" ht="21.75" customHeight="1">
      <c r="B1853" s="452"/>
      <c r="C1853" s="920"/>
      <c r="D1853" s="921"/>
      <c r="E1853" s="922"/>
      <c r="F1853" s="908"/>
      <c r="G1853" s="899"/>
      <c r="H1853" s="908"/>
    </row>
    <row r="1854" spans="2:8" s="451" customFormat="1" ht="21.75" customHeight="1">
      <c r="B1854" s="452"/>
      <c r="C1854" s="920"/>
      <c r="D1854" s="908"/>
      <c r="E1854" s="907"/>
      <c r="F1854" s="908"/>
      <c r="G1854" s="899"/>
      <c r="H1854" s="908"/>
    </row>
    <row r="1855" spans="2:8" s="451" customFormat="1" ht="21.75" customHeight="1">
      <c r="B1855" s="452"/>
      <c r="C1855" s="920"/>
      <c r="D1855" s="908"/>
      <c r="E1855" s="907"/>
      <c r="F1855" s="908"/>
      <c r="G1855" s="908"/>
      <c r="H1855" s="908"/>
    </row>
    <row r="1856" spans="2:8" s="451" customFormat="1" ht="21.75" customHeight="1">
      <c r="B1856" s="452"/>
      <c r="C1856" s="913" t="s">
        <v>1269</v>
      </c>
      <c r="D1856" s="913"/>
      <c r="E1856" s="912"/>
      <c r="F1856" s="913"/>
      <c r="G1856" s="903"/>
      <c r="H1856" s="956">
        <f>SUM(H1850:H1855)</f>
        <v>80.351799999999997</v>
      </c>
    </row>
    <row r="1857" spans="2:8" s="451" customFormat="1" ht="21.75" customHeight="1">
      <c r="B1857" s="452"/>
      <c r="C1857" s="915" t="s">
        <v>547</v>
      </c>
      <c r="D1857" s="902"/>
      <c r="E1857" s="916"/>
      <c r="F1857" s="916"/>
      <c r="G1857" s="902"/>
      <c r="H1857" s="903"/>
    </row>
    <row r="1858" spans="2:8" s="451" customFormat="1" ht="21.75" customHeight="1">
      <c r="B1858" s="452"/>
      <c r="C1858" s="923" t="s">
        <v>8</v>
      </c>
      <c r="D1858" s="924"/>
      <c r="E1858" s="924" t="s">
        <v>9</v>
      </c>
      <c r="F1858" s="925" t="s">
        <v>10</v>
      </c>
      <c r="G1858" s="925" t="s">
        <v>1270</v>
      </c>
      <c r="H1858" s="924" t="s">
        <v>1264</v>
      </c>
    </row>
    <row r="1859" spans="2:8" s="451" customFormat="1" ht="144" customHeight="1">
      <c r="B1859" s="452"/>
      <c r="C1859" s="941" t="s">
        <v>131</v>
      </c>
      <c r="D1859" s="926"/>
      <c r="E1859" s="927" t="s">
        <v>1257</v>
      </c>
      <c r="F1859" s="928">
        <v>1</v>
      </c>
      <c r="G1859" s="929">
        <v>663.13</v>
      </c>
      <c r="H1859" s="929">
        <f>F1859*G1859</f>
        <v>663.13</v>
      </c>
    </row>
    <row r="1860" spans="2:8" s="451" customFormat="1" ht="17.25" customHeight="1">
      <c r="B1860" s="452"/>
      <c r="C1860" s="930"/>
      <c r="D1860" s="899"/>
      <c r="E1860" s="931"/>
      <c r="F1860" s="908"/>
      <c r="G1860" s="932"/>
      <c r="H1860" s="908"/>
    </row>
    <row r="1861" spans="2:8" s="451" customFormat="1" ht="21.75" customHeight="1">
      <c r="B1861" s="452"/>
      <c r="C1861" s="930"/>
      <c r="D1861" s="899"/>
      <c r="E1861" s="931"/>
      <c r="F1861" s="908"/>
      <c r="G1861" s="932"/>
      <c r="H1861" s="908"/>
    </row>
    <row r="1862" spans="2:8" s="451" customFormat="1" ht="21.75" customHeight="1">
      <c r="B1862" s="452"/>
      <c r="C1862" s="930"/>
      <c r="D1862" s="899"/>
      <c r="E1862" s="931"/>
      <c r="F1862" s="908"/>
      <c r="G1862" s="932"/>
      <c r="H1862" s="908"/>
    </row>
    <row r="1863" spans="2:8" s="451" customFormat="1" ht="21.75" customHeight="1">
      <c r="B1863" s="452"/>
      <c r="C1863" s="930"/>
      <c r="D1863" s="899"/>
      <c r="E1863" s="931"/>
      <c r="F1863" s="908"/>
      <c r="G1863" s="932"/>
      <c r="H1863" s="908"/>
    </row>
    <row r="1864" spans="2:8" s="451" customFormat="1" ht="21.75" customHeight="1">
      <c r="B1864" s="452"/>
      <c r="C1864" s="930"/>
      <c r="D1864" s="899"/>
      <c r="E1864" s="931"/>
      <c r="F1864" s="908"/>
      <c r="G1864" s="932"/>
      <c r="H1864" s="908"/>
    </row>
    <row r="1865" spans="2:8" s="451" customFormat="1" ht="21.75" customHeight="1">
      <c r="B1865" s="452"/>
      <c r="C1865" s="930"/>
      <c r="D1865" s="899"/>
      <c r="E1865" s="931"/>
      <c r="F1865" s="908"/>
      <c r="G1865" s="932"/>
      <c r="H1865" s="932"/>
    </row>
    <row r="1866" spans="2:8" s="451" customFormat="1" ht="21.75" customHeight="1">
      <c r="B1866" s="452"/>
      <c r="C1866" s="930"/>
      <c r="D1866" s="899"/>
      <c r="E1866" s="931"/>
      <c r="F1866" s="908"/>
      <c r="G1866" s="932"/>
      <c r="H1866" s="932"/>
    </row>
    <row r="1867" spans="2:8" s="451" customFormat="1" ht="21.75" customHeight="1">
      <c r="B1867" s="452"/>
      <c r="C1867" s="933"/>
      <c r="D1867" s="934"/>
      <c r="E1867" s="935"/>
      <c r="F1867" s="911"/>
      <c r="G1867" s="936"/>
      <c r="H1867" s="936"/>
    </row>
    <row r="1868" spans="2:8" s="451" customFormat="1" ht="21.75" customHeight="1">
      <c r="B1868" s="452"/>
      <c r="C1868" s="907" t="s">
        <v>1271</v>
      </c>
      <c r="D1868" s="932"/>
      <c r="E1868" s="937"/>
      <c r="F1868" s="934"/>
      <c r="G1868" s="911"/>
      <c r="H1868" s="938">
        <f>SUM(H1859:H1867)</f>
        <v>663.13</v>
      </c>
    </row>
    <row r="1869" spans="2:8" s="451" customFormat="1" ht="21.75" customHeight="1">
      <c r="B1869" s="452"/>
      <c r="C1869" s="901" t="s">
        <v>1272</v>
      </c>
      <c r="D1869" s="902"/>
      <c r="E1869" s="902"/>
      <c r="F1869" s="902"/>
      <c r="G1869" s="902"/>
      <c r="H1869" s="903"/>
    </row>
    <row r="1870" spans="2:8" s="451" customFormat="1" ht="21.75" customHeight="1">
      <c r="B1870" s="452"/>
      <c r="C1870" s="923" t="s">
        <v>8</v>
      </c>
      <c r="D1870" s="924"/>
      <c r="E1870" s="924" t="s">
        <v>9</v>
      </c>
      <c r="F1870" s="939" t="s">
        <v>10</v>
      </c>
      <c r="G1870" s="925" t="s">
        <v>1261</v>
      </c>
      <c r="H1870" s="924" t="s">
        <v>1264</v>
      </c>
    </row>
    <row r="1871" spans="2:8" s="451" customFormat="1" ht="21.75" customHeight="1">
      <c r="B1871" s="452"/>
      <c r="C1871" s="1202"/>
      <c r="D1871" s="1203"/>
      <c r="E1871" s="940"/>
      <c r="F1871" s="910"/>
      <c r="G1871" s="919"/>
      <c r="H1871" s="910"/>
    </row>
    <row r="1872" spans="2:8" s="451" customFormat="1" ht="21.75" customHeight="1">
      <c r="B1872" s="452"/>
      <c r="C1872" s="941"/>
      <c r="D1872" s="932"/>
      <c r="E1872" s="942"/>
      <c r="F1872" s="908"/>
      <c r="G1872" s="907"/>
      <c r="H1872" s="908"/>
    </row>
    <row r="1873" spans="2:8" s="451" customFormat="1" ht="21.75" customHeight="1">
      <c r="B1873" s="452"/>
      <c r="C1873" s="941"/>
      <c r="D1873" s="932"/>
      <c r="E1873" s="942"/>
      <c r="F1873" s="908"/>
      <c r="G1873" s="907"/>
      <c r="H1873" s="908"/>
    </row>
    <row r="1874" spans="2:8" s="451" customFormat="1" ht="21.75" customHeight="1">
      <c r="B1874" s="452"/>
      <c r="C1874" s="941"/>
      <c r="D1874" s="932"/>
      <c r="E1874" s="942"/>
      <c r="F1874" s="908"/>
      <c r="G1874" s="907"/>
      <c r="H1874" s="908"/>
    </row>
    <row r="1875" spans="2:8" s="451" customFormat="1" ht="21.75" customHeight="1">
      <c r="B1875" s="452"/>
      <c r="C1875" s="912" t="s">
        <v>1273</v>
      </c>
      <c r="D1875" s="943"/>
      <c r="E1875" s="943"/>
      <c r="F1875" s="944"/>
      <c r="G1875" s="945"/>
      <c r="H1875" s="903">
        <v>0</v>
      </c>
    </row>
    <row r="1876" spans="2:8" s="451" customFormat="1" ht="21.75" customHeight="1">
      <c r="B1876" s="452"/>
      <c r="C1876" s="899"/>
      <c r="D1876" s="899"/>
      <c r="E1876" s="946"/>
      <c r="F1876" s="934"/>
      <c r="G1876" s="947"/>
      <c r="H1876" s="958">
        <f>+H1875+H1868+H1856+H1847</f>
        <v>747.49939000000006</v>
      </c>
    </row>
    <row r="1877" spans="2:8" s="451" customFormat="1" ht="21.75" customHeight="1">
      <c r="B1877" s="452"/>
      <c r="C1877" s="899"/>
      <c r="D1877" s="899"/>
      <c r="E1877" s="912" t="s">
        <v>1274</v>
      </c>
      <c r="F1877" s="944"/>
      <c r="G1877" s="943"/>
      <c r="H1877" s="959">
        <f>+H1875+H1868+H1856+H1847</f>
        <v>747.49939000000006</v>
      </c>
    </row>
    <row r="1878" spans="2:8" s="451" customFormat="1" ht="21.75" customHeight="1">
      <c r="B1878" s="452"/>
      <c r="C1878" s="899"/>
      <c r="D1878" s="899"/>
      <c r="E1878" s="901" t="s">
        <v>1275</v>
      </c>
      <c r="F1878" s="944"/>
      <c r="G1878" s="943">
        <v>0.15</v>
      </c>
      <c r="H1878" s="548">
        <f>H1877*G1878</f>
        <v>112.1249085</v>
      </c>
    </row>
    <row r="1879" spans="2:8" s="451" customFormat="1" ht="21.75" customHeight="1">
      <c r="B1879" s="452"/>
      <c r="C1879" s="899"/>
      <c r="D1879" s="899"/>
      <c r="E1879" s="901" t="s">
        <v>1276</v>
      </c>
      <c r="F1879" s="944"/>
      <c r="G1879" s="943">
        <v>0.05</v>
      </c>
      <c r="H1879" s="548">
        <f>H1877*G1879</f>
        <v>37.374969500000006</v>
      </c>
    </row>
    <row r="1880" spans="2:8" s="451" customFormat="1" ht="21.75" customHeight="1">
      <c r="B1880" s="452"/>
      <c r="C1880" s="899"/>
      <c r="D1880" s="899"/>
      <c r="E1880" s="901" t="s">
        <v>1277</v>
      </c>
      <c r="F1880" s="944"/>
      <c r="G1880" s="943"/>
      <c r="H1880" s="548">
        <f>SUM(H1877:H1879)</f>
        <v>896.99926800000014</v>
      </c>
    </row>
    <row r="1881" spans="2:8" s="451" customFormat="1" ht="21.75" customHeight="1">
      <c r="B1881" s="452"/>
      <c r="C1881" s="899"/>
      <c r="D1881" s="899"/>
      <c r="E1881" s="915" t="s">
        <v>1587</v>
      </c>
      <c r="F1881" s="934"/>
      <c r="G1881" s="936"/>
      <c r="H1881" s="555">
        <f>ROUND((H1880),2)</f>
        <v>897</v>
      </c>
    </row>
    <row r="1882" spans="2:8" s="451" customFormat="1" ht="21.75" customHeight="1">
      <c r="B1882" s="452"/>
      <c r="C1882" s="948" t="s">
        <v>1782</v>
      </c>
      <c r="D1882" s="896"/>
      <c r="E1882" s="892"/>
      <c r="F1882" s="896"/>
      <c r="G1882" s="896"/>
      <c r="H1882" s="892"/>
    </row>
    <row r="1883" spans="2:8" s="451" customFormat="1" ht="21.75" customHeight="1">
      <c r="B1883" s="452"/>
      <c r="C1883" s="896"/>
      <c r="D1883" s="896"/>
      <c r="E1883" s="896"/>
      <c r="F1883" s="896"/>
      <c r="G1883" s="896"/>
      <c r="H1883" s="896"/>
    </row>
    <row r="1884" spans="2:8" s="451" customFormat="1" ht="21.75" customHeight="1">
      <c r="B1884" s="452"/>
      <c r="C1884" s="949" t="s">
        <v>1403</v>
      </c>
      <c r="D1884" s="896"/>
      <c r="E1884" s="896"/>
      <c r="F1884" s="896"/>
      <c r="G1884" s="896"/>
      <c r="H1884" s="896"/>
    </row>
    <row r="1885" spans="2:8" s="451" customFormat="1" ht="21.75" customHeight="1">
      <c r="B1885" s="452"/>
      <c r="C1885" s="890"/>
      <c r="D1885" s="896"/>
      <c r="E1885" s="896"/>
      <c r="F1885" s="950"/>
      <c r="G1885" s="951"/>
      <c r="H1885" s="951"/>
    </row>
    <row r="1886" spans="2:8" s="451" customFormat="1" ht="21.75" customHeight="1">
      <c r="B1886" s="452"/>
      <c r="C1886" s="890"/>
      <c r="D1886" s="952"/>
      <c r="E1886" s="952"/>
      <c r="F1886" s="1192" t="s">
        <v>1405</v>
      </c>
      <c r="G1886" s="1192"/>
      <c r="H1886" s="1192"/>
    </row>
    <row r="1887" spans="2:8" s="451" customFormat="1" ht="21.75" customHeight="1">
      <c r="B1887" s="452"/>
      <c r="C1887" s="890"/>
      <c r="D1887" s="952"/>
      <c r="E1887" s="952"/>
      <c r="F1887" s="1197"/>
      <c r="G1887" s="1197"/>
      <c r="H1887" s="1197"/>
    </row>
    <row r="1888" spans="2:8" s="451" customFormat="1" ht="21.75" customHeight="1">
      <c r="B1888" s="452"/>
      <c r="C1888" s="890"/>
      <c r="D1888" s="896"/>
      <c r="E1888" s="896"/>
      <c r="F1888" s="893"/>
      <c r="G1888" s="893"/>
      <c r="H1888" s="896"/>
    </row>
    <row r="1889" spans="2:8" s="451" customFormat="1" ht="80.099999999999994" customHeight="1">
      <c r="B1889" s="452"/>
      <c r="C1889" s="889"/>
      <c r="D1889" s="889"/>
      <c r="E1889" s="889"/>
      <c r="F1889" s="889"/>
      <c r="G1889" s="889"/>
      <c r="H1889" s="889"/>
    </row>
    <row r="1890" spans="2:8" s="451" customFormat="1" ht="21.75" customHeight="1">
      <c r="B1890" s="452"/>
      <c r="C1890" s="890"/>
      <c r="D1890" s="890"/>
      <c r="E1890" s="890"/>
      <c r="F1890" s="891"/>
      <c r="G1890" s="893"/>
      <c r="H1890" s="893"/>
    </row>
    <row r="1891" spans="2:8" s="451" customFormat="1" ht="21.75" customHeight="1">
      <c r="B1891" s="452"/>
      <c r="C1891" s="1193" t="s">
        <v>1579</v>
      </c>
      <c r="D1891" s="1193"/>
      <c r="E1891" s="1193"/>
      <c r="F1891" s="1193"/>
      <c r="G1891" s="1193"/>
      <c r="H1891" s="1193"/>
    </row>
    <row r="1892" spans="2:8" s="451" customFormat="1" ht="21.75" customHeight="1">
      <c r="B1892" s="452"/>
      <c r="C1892" s="894" t="s">
        <v>1255</v>
      </c>
      <c r="D1892" s="895" t="str">
        <f>+'PRESUPUESTO UNIV UARTES'!B149</f>
        <v>4.11</v>
      </c>
      <c r="E1892" s="896"/>
      <c r="F1892" s="896"/>
      <c r="G1892" s="897" t="s">
        <v>1256</v>
      </c>
      <c r="H1892" s="895" t="s">
        <v>17</v>
      </c>
    </row>
    <row r="1893" spans="2:8" s="451" customFormat="1" ht="60" customHeight="1">
      <c r="B1893" s="452"/>
      <c r="C1893" s="898" t="s">
        <v>1258</v>
      </c>
      <c r="D1893" s="1194" t="s">
        <v>132</v>
      </c>
      <c r="E1893" s="1194"/>
      <c r="F1893" s="1194"/>
      <c r="G1893" s="1194"/>
      <c r="H1893" s="900"/>
    </row>
    <row r="1894" spans="2:8" s="451" customFormat="1" ht="21.75" customHeight="1">
      <c r="B1894" s="452"/>
      <c r="C1894" s="896"/>
      <c r="D1894" s="896"/>
      <c r="E1894" s="896"/>
      <c r="F1894" s="896"/>
      <c r="G1894" s="896"/>
      <c r="H1894" s="896"/>
    </row>
    <row r="1895" spans="2:8" s="451" customFormat="1" ht="21.75" customHeight="1">
      <c r="B1895" s="452"/>
      <c r="C1895" s="901" t="s">
        <v>1259</v>
      </c>
      <c r="D1895" s="902"/>
      <c r="E1895" s="902"/>
      <c r="F1895" s="902"/>
      <c r="G1895" s="902"/>
      <c r="H1895" s="903"/>
    </row>
    <row r="1896" spans="2:8" s="451" customFormat="1" ht="21.75" customHeight="1">
      <c r="B1896" s="452"/>
      <c r="C1896" s="904" t="s">
        <v>8</v>
      </c>
      <c r="D1896" s="904" t="s">
        <v>10</v>
      </c>
      <c r="E1896" s="904" t="s">
        <v>1261</v>
      </c>
      <c r="F1896" s="905" t="s">
        <v>1262</v>
      </c>
      <c r="G1896" s="905" t="s">
        <v>1263</v>
      </c>
      <c r="H1896" s="906" t="s">
        <v>1264</v>
      </c>
    </row>
    <row r="1897" spans="2:8" s="451" customFormat="1" ht="21.75" customHeight="1">
      <c r="B1897" s="452"/>
      <c r="C1897" s="907" t="s">
        <v>1282</v>
      </c>
      <c r="D1897" s="908"/>
      <c r="E1897" s="909"/>
      <c r="F1897" s="910"/>
      <c r="G1897" s="910"/>
      <c r="H1897" s="479">
        <f>5%*H1912</f>
        <v>4.0962209999999999</v>
      </c>
    </row>
    <row r="1898" spans="2:8" s="451" customFormat="1" ht="21.75" customHeight="1">
      <c r="B1898" s="452"/>
      <c r="C1898" s="907"/>
      <c r="D1898" s="921"/>
      <c r="E1898" s="909"/>
      <c r="F1898" s="953"/>
      <c r="G1898" s="909"/>
      <c r="H1898" s="908"/>
    </row>
    <row r="1899" spans="2:8" s="451" customFormat="1" ht="21.75" customHeight="1">
      <c r="B1899" s="452"/>
      <c r="C1899" s="907"/>
      <c r="D1899" s="908"/>
      <c r="E1899" s="907"/>
      <c r="F1899" s="953"/>
      <c r="G1899" s="908"/>
      <c r="H1899" s="908"/>
    </row>
    <row r="1900" spans="2:8" s="451" customFormat="1" ht="21.75" customHeight="1">
      <c r="B1900" s="452"/>
      <c r="C1900" s="907"/>
      <c r="D1900" s="908"/>
      <c r="E1900" s="907"/>
      <c r="F1900" s="908"/>
      <c r="G1900" s="908"/>
      <c r="H1900" s="908"/>
    </row>
    <row r="1901" spans="2:8" s="451" customFormat="1" ht="21.75" customHeight="1">
      <c r="B1901" s="452"/>
      <c r="C1901" s="907"/>
      <c r="D1901" s="908"/>
      <c r="E1901" s="907"/>
      <c r="F1901" s="908"/>
      <c r="G1901" s="908"/>
      <c r="H1901" s="908"/>
    </row>
    <row r="1902" spans="2:8" s="451" customFormat="1" ht="21.75" customHeight="1">
      <c r="B1902" s="452"/>
      <c r="C1902" s="907"/>
      <c r="D1902" s="908"/>
      <c r="E1902" s="907"/>
      <c r="F1902" s="908"/>
      <c r="G1902" s="908"/>
      <c r="H1902" s="908"/>
    </row>
    <row r="1903" spans="2:8" s="451" customFormat="1" ht="21.75" customHeight="1">
      <c r="B1903" s="452"/>
      <c r="C1903" s="912" t="s">
        <v>1279</v>
      </c>
      <c r="D1903" s="913"/>
      <c r="E1903" s="912"/>
      <c r="F1903" s="913"/>
      <c r="G1903" s="914"/>
      <c r="H1903" s="960">
        <f>SUM(H1897:H1902)</f>
        <v>4.0962209999999999</v>
      </c>
    </row>
    <row r="1904" spans="2:8" s="451" customFormat="1" ht="21.75" customHeight="1">
      <c r="B1904" s="452"/>
      <c r="C1904" s="915" t="s">
        <v>1267</v>
      </c>
      <c r="D1904" s="916"/>
      <c r="E1904" s="916"/>
      <c r="F1904" s="916"/>
      <c r="G1904" s="916"/>
      <c r="H1904" s="903"/>
    </row>
    <row r="1905" spans="2:8" s="451" customFormat="1" ht="21.75" customHeight="1">
      <c r="B1905" s="452"/>
      <c r="C1905" s="905" t="s">
        <v>8</v>
      </c>
      <c r="D1905" s="917" t="s">
        <v>10</v>
      </c>
      <c r="E1905" s="905" t="s">
        <v>1268</v>
      </c>
      <c r="F1905" s="905" t="s">
        <v>1262</v>
      </c>
      <c r="G1905" s="905" t="s">
        <v>1263</v>
      </c>
      <c r="H1905" s="905" t="s">
        <v>1264</v>
      </c>
    </row>
    <row r="1906" spans="2:8" s="451" customFormat="1" ht="21.75" customHeight="1">
      <c r="B1906" s="452"/>
      <c r="C1906" s="918" t="s">
        <v>1784</v>
      </c>
      <c r="D1906" s="910">
        <v>1</v>
      </c>
      <c r="E1906" s="919">
        <f>+'MANO DE OBRA'!F9</f>
        <v>3.83</v>
      </c>
      <c r="F1906" s="910">
        <f>D1906*E1906</f>
        <v>3.83</v>
      </c>
      <c r="G1906" s="910">
        <v>6.8555999999999999</v>
      </c>
      <c r="H1906" s="910">
        <f>F1906*G1906</f>
        <v>26.256948000000001</v>
      </c>
    </row>
    <row r="1907" spans="2:8" s="451" customFormat="1" ht="21.75" customHeight="1">
      <c r="B1907" s="452"/>
      <c r="C1907" s="920" t="s">
        <v>1765</v>
      </c>
      <c r="D1907" s="908">
        <v>1</v>
      </c>
      <c r="E1907" s="907">
        <f>+'MANO DE OBRA'!F6</f>
        <v>3.83</v>
      </c>
      <c r="F1907" s="908">
        <f t="shared" ref="F1907:F1908" si="26">D1907*E1907</f>
        <v>3.83</v>
      </c>
      <c r="G1907" s="908">
        <f>+G1906</f>
        <v>6.8555999999999999</v>
      </c>
      <c r="H1907" s="908">
        <f t="shared" ref="H1907:H1908" si="27">F1907*G1907</f>
        <v>26.256948000000001</v>
      </c>
    </row>
    <row r="1908" spans="2:8" s="451" customFormat="1" ht="21.75" customHeight="1">
      <c r="B1908" s="452"/>
      <c r="C1908" s="920" t="s">
        <v>1785</v>
      </c>
      <c r="D1908" s="921">
        <v>1</v>
      </c>
      <c r="E1908" s="922">
        <v>4.29</v>
      </c>
      <c r="F1908" s="908">
        <f t="shared" si="26"/>
        <v>4.29</v>
      </c>
      <c r="G1908" s="908">
        <f>+G1906</f>
        <v>6.8555999999999999</v>
      </c>
      <c r="H1908" s="908">
        <f t="shared" si="27"/>
        <v>29.410523999999999</v>
      </c>
    </row>
    <row r="1909" spans="2:8" s="451" customFormat="1" ht="21.75" customHeight="1">
      <c r="B1909" s="452"/>
      <c r="C1909" s="920"/>
      <c r="D1909" s="921"/>
      <c r="E1909" s="922"/>
      <c r="F1909" s="908"/>
      <c r="G1909" s="899"/>
      <c r="H1909" s="908"/>
    </row>
    <row r="1910" spans="2:8" s="451" customFormat="1" ht="21.75" customHeight="1">
      <c r="B1910" s="452"/>
      <c r="C1910" s="920"/>
      <c r="D1910" s="908"/>
      <c r="E1910" s="907"/>
      <c r="F1910" s="908"/>
      <c r="G1910" s="899"/>
      <c r="H1910" s="908"/>
    </row>
    <row r="1911" spans="2:8" s="451" customFormat="1" ht="21.75" customHeight="1">
      <c r="B1911" s="452"/>
      <c r="C1911" s="920"/>
      <c r="D1911" s="908"/>
      <c r="E1911" s="907"/>
      <c r="F1911" s="908"/>
      <c r="G1911" s="908"/>
      <c r="H1911" s="908"/>
    </row>
    <row r="1912" spans="2:8" s="451" customFormat="1" ht="21.75" customHeight="1">
      <c r="B1912" s="452"/>
      <c r="C1912" s="913" t="s">
        <v>1269</v>
      </c>
      <c r="D1912" s="913"/>
      <c r="E1912" s="912"/>
      <c r="F1912" s="913"/>
      <c r="G1912" s="903"/>
      <c r="H1912" s="914">
        <f>SUM(H1906:H1911)</f>
        <v>81.924419999999998</v>
      </c>
    </row>
    <row r="1913" spans="2:8" s="451" customFormat="1" ht="21.75" customHeight="1">
      <c r="B1913" s="452"/>
      <c r="C1913" s="502" t="s">
        <v>547</v>
      </c>
      <c r="D1913" s="469"/>
      <c r="E1913" s="503"/>
      <c r="F1913" s="503"/>
      <c r="G1913" s="469"/>
      <c r="H1913" s="470"/>
    </row>
    <row r="1914" spans="2:8" s="451" customFormat="1" ht="21.75" customHeight="1">
      <c r="B1914" s="452"/>
      <c r="C1914" s="579" t="s">
        <v>8</v>
      </c>
      <c r="D1914" s="519"/>
      <c r="E1914" s="519" t="s">
        <v>9</v>
      </c>
      <c r="F1914" s="520" t="s">
        <v>10</v>
      </c>
      <c r="G1914" s="520" t="s">
        <v>1270</v>
      </c>
      <c r="H1914" s="519" t="s">
        <v>1264</v>
      </c>
    </row>
    <row r="1915" spans="2:8" s="451" customFormat="1" ht="102" customHeight="1">
      <c r="B1915" s="452"/>
      <c r="C1915" s="1198" t="s">
        <v>132</v>
      </c>
      <c r="D1915" s="1199"/>
      <c r="E1915" s="737" t="s">
        <v>1257</v>
      </c>
      <c r="F1915" s="734">
        <v>1</v>
      </c>
      <c r="G1915" s="735">
        <v>693.98</v>
      </c>
      <c r="H1915" s="619">
        <f>F1915*G1915</f>
        <v>693.98</v>
      </c>
    </row>
    <row r="1916" spans="2:8" s="451" customFormat="1" ht="21.75" customHeight="1">
      <c r="B1916" s="452"/>
      <c r="C1916" s="528"/>
      <c r="D1916" s="491"/>
      <c r="E1916" s="529"/>
      <c r="F1916" s="512"/>
      <c r="G1916" s="595"/>
      <c r="H1916" s="510"/>
    </row>
    <row r="1917" spans="2:8" s="451" customFormat="1" ht="21.75" customHeight="1">
      <c r="B1917" s="452"/>
      <c r="C1917" s="528"/>
      <c r="D1917" s="491"/>
      <c r="E1917" s="594"/>
      <c r="F1917" s="512"/>
      <c r="G1917" s="595"/>
      <c r="H1917" s="510"/>
    </row>
    <row r="1918" spans="2:8" s="451" customFormat="1" ht="21.75" customHeight="1">
      <c r="B1918" s="452"/>
      <c r="C1918" s="528"/>
      <c r="D1918" s="491"/>
      <c r="E1918" s="529"/>
      <c r="F1918" s="512"/>
      <c r="G1918" s="531"/>
      <c r="H1918" s="510"/>
    </row>
    <row r="1919" spans="2:8" s="451" customFormat="1" ht="21.75" customHeight="1">
      <c r="B1919" s="452"/>
      <c r="C1919" s="528"/>
      <c r="D1919" s="491"/>
      <c r="E1919" s="529"/>
      <c r="F1919" s="512"/>
      <c r="G1919" s="531"/>
      <c r="H1919" s="510"/>
    </row>
    <row r="1920" spans="2:8" s="451" customFormat="1" ht="21.75" customHeight="1">
      <c r="B1920" s="452"/>
      <c r="C1920" s="528"/>
      <c r="D1920" s="491"/>
      <c r="E1920" s="529"/>
      <c r="F1920" s="512"/>
      <c r="G1920" s="531"/>
      <c r="H1920" s="510"/>
    </row>
    <row r="1921" spans="2:8" s="451" customFormat="1" ht="21.75" customHeight="1">
      <c r="B1921" s="452"/>
      <c r="C1921" s="528"/>
      <c r="D1921" s="491"/>
      <c r="E1921" s="529"/>
      <c r="F1921" s="512"/>
      <c r="G1921" s="531"/>
      <c r="H1921" s="532"/>
    </row>
    <row r="1922" spans="2:8" s="451" customFormat="1" ht="21.75" customHeight="1">
      <c r="B1922" s="452"/>
      <c r="C1922" s="528"/>
      <c r="D1922" s="491"/>
      <c r="E1922" s="529"/>
      <c r="F1922" s="512"/>
      <c r="G1922" s="531"/>
      <c r="H1922" s="532"/>
    </row>
    <row r="1923" spans="2:8" s="451" customFormat="1" ht="21.75" customHeight="1">
      <c r="B1923" s="452"/>
      <c r="C1923" s="533"/>
      <c r="D1923" s="498"/>
      <c r="E1923" s="534"/>
      <c r="F1923" s="497"/>
      <c r="G1923" s="535"/>
      <c r="H1923" s="536"/>
    </row>
    <row r="1924" spans="2:8" s="451" customFormat="1" ht="21.75" customHeight="1">
      <c r="B1924" s="452"/>
      <c r="C1924" s="476" t="s">
        <v>1271</v>
      </c>
      <c r="D1924" s="531"/>
      <c r="E1924" s="538"/>
      <c r="F1924" s="498"/>
      <c r="G1924" s="497"/>
      <c r="H1924" s="539">
        <f>SUM(H1915:H1923)</f>
        <v>693.98</v>
      </c>
    </row>
    <row r="1925" spans="2:8" s="451" customFormat="1" ht="21.75" customHeight="1">
      <c r="B1925" s="452"/>
      <c r="C1925" s="468" t="s">
        <v>1272</v>
      </c>
      <c r="D1925" s="469"/>
      <c r="E1925" s="469"/>
      <c r="F1925" s="469"/>
      <c r="G1925" s="469"/>
      <c r="H1925" s="470"/>
    </row>
    <row r="1926" spans="2:8" s="451" customFormat="1" ht="21.75" customHeight="1">
      <c r="B1926" s="452"/>
      <c r="C1926" s="579" t="s">
        <v>8</v>
      </c>
      <c r="D1926" s="519"/>
      <c r="E1926" s="519" t="s">
        <v>9</v>
      </c>
      <c r="F1926" s="543" t="s">
        <v>10</v>
      </c>
      <c r="G1926" s="520" t="s">
        <v>1261</v>
      </c>
      <c r="H1926" s="519" t="s">
        <v>1264</v>
      </c>
    </row>
    <row r="1927" spans="2:8" s="451" customFormat="1" ht="21.75" customHeight="1">
      <c r="B1927" s="452"/>
      <c r="C1927" s="1195"/>
      <c r="D1927" s="1196"/>
      <c r="E1927" s="545"/>
      <c r="F1927" s="567"/>
      <c r="G1927" s="544"/>
      <c r="H1927" s="479"/>
    </row>
    <row r="1928" spans="2:8" s="451" customFormat="1" ht="21.75" customHeight="1">
      <c r="B1928" s="452"/>
      <c r="C1928" s="613"/>
      <c r="D1928" s="531"/>
      <c r="E1928" s="547"/>
      <c r="F1928" s="512"/>
      <c r="G1928" s="476"/>
      <c r="H1928" s="510"/>
    </row>
    <row r="1929" spans="2:8" s="451" customFormat="1" ht="21.75" customHeight="1">
      <c r="B1929" s="452"/>
      <c r="C1929" s="613"/>
      <c r="D1929" s="531"/>
      <c r="E1929" s="547"/>
      <c r="F1929" s="512"/>
      <c r="G1929" s="476"/>
      <c r="H1929" s="510"/>
    </row>
    <row r="1930" spans="2:8" s="451" customFormat="1" ht="21.75" customHeight="1">
      <c r="B1930" s="452"/>
      <c r="C1930" s="613"/>
      <c r="D1930" s="531"/>
      <c r="E1930" s="547"/>
      <c r="F1930" s="512"/>
      <c r="G1930" s="476"/>
      <c r="H1930" s="510"/>
    </row>
    <row r="1931" spans="2:8" s="451" customFormat="1" ht="21.75" customHeight="1">
      <c r="B1931" s="452"/>
      <c r="C1931" s="515" t="s">
        <v>1273</v>
      </c>
      <c r="D1931" s="548"/>
      <c r="E1931" s="548"/>
      <c r="F1931" s="549"/>
      <c r="G1931" s="550"/>
      <c r="H1931" s="620">
        <f>SUM(H1927:H1930)</f>
        <v>0</v>
      </c>
    </row>
    <row r="1932" spans="2:8" s="451" customFormat="1" ht="21.75" customHeight="1">
      <c r="B1932" s="452"/>
      <c r="C1932" s="491"/>
      <c r="D1932" s="491"/>
      <c r="E1932" s="496"/>
      <c r="F1932" s="498"/>
      <c r="G1932" s="551"/>
      <c r="H1932" s="552">
        <f>H1903+H1912+H1924+H1931</f>
        <v>780.00064099999997</v>
      </c>
    </row>
    <row r="1933" spans="2:8" s="451" customFormat="1" ht="21.75" customHeight="1">
      <c r="B1933" s="452"/>
      <c r="C1933" s="553"/>
      <c r="D1933" s="553"/>
      <c r="E1933" s="515" t="s">
        <v>1274</v>
      </c>
      <c r="F1933" s="549"/>
      <c r="G1933" s="548"/>
      <c r="H1933" s="470">
        <f>ROUND((H1931+H1924+H1912+H1903),2)</f>
        <v>780</v>
      </c>
    </row>
    <row r="1934" spans="2:8" s="451" customFormat="1" ht="21.75" customHeight="1">
      <c r="B1934" s="452"/>
      <c r="C1934" s="553"/>
      <c r="D1934" s="553"/>
      <c r="E1934" s="468" t="s">
        <v>1275</v>
      </c>
      <c r="F1934" s="549"/>
      <c r="G1934" s="554">
        <v>0.15</v>
      </c>
      <c r="H1934" s="548">
        <f>H1933*G1934</f>
        <v>117</v>
      </c>
    </row>
    <row r="1935" spans="2:8" s="451" customFormat="1" ht="21.75" customHeight="1">
      <c r="B1935" s="452"/>
      <c r="C1935" s="553"/>
      <c r="D1935" s="553"/>
      <c r="E1935" s="468" t="s">
        <v>1276</v>
      </c>
      <c r="F1935" s="549"/>
      <c r="G1935" s="554">
        <v>0.05</v>
      </c>
      <c r="H1935" s="548">
        <f>H1933*G1935</f>
        <v>39</v>
      </c>
    </row>
    <row r="1936" spans="2:8" s="451" customFormat="1" ht="21.75" customHeight="1">
      <c r="B1936" s="452"/>
      <c r="C1936" s="553"/>
      <c r="D1936" s="553"/>
      <c r="E1936" s="468" t="s">
        <v>1277</v>
      </c>
      <c r="F1936" s="549"/>
      <c r="G1936" s="548"/>
      <c r="H1936" s="548">
        <f>SUM(H1933:H1935)</f>
        <v>936</v>
      </c>
    </row>
    <row r="1937" spans="2:8" s="451" customFormat="1" ht="21.75" customHeight="1">
      <c r="B1937" s="452"/>
      <c r="C1937" s="553"/>
      <c r="D1937" s="553"/>
      <c r="E1937" s="502" t="s">
        <v>1587</v>
      </c>
      <c r="F1937" s="498"/>
      <c r="G1937" s="535"/>
      <c r="H1937" s="555">
        <f>ROUND((H1936),2)</f>
        <v>936</v>
      </c>
    </row>
    <row r="1938" spans="2:8" s="451" customFormat="1" ht="21.75" customHeight="1">
      <c r="B1938" s="452"/>
      <c r="C1938" s="948" t="s">
        <v>1783</v>
      </c>
      <c r="D1938" s="896"/>
      <c r="E1938" s="892"/>
      <c r="F1938" s="896"/>
      <c r="G1938" s="896"/>
      <c r="H1938" s="892"/>
    </row>
    <row r="1939" spans="2:8" s="451" customFormat="1" ht="21.75" customHeight="1">
      <c r="B1939" s="452"/>
      <c r="C1939" s="896"/>
      <c r="D1939" s="896"/>
      <c r="E1939" s="896"/>
      <c r="F1939" s="896"/>
      <c r="G1939" s="896"/>
      <c r="H1939" s="896"/>
    </row>
    <row r="1940" spans="2:8" s="451" customFormat="1" ht="21.75" customHeight="1">
      <c r="B1940" s="452"/>
      <c r="C1940" s="949" t="s">
        <v>1403</v>
      </c>
      <c r="D1940" s="896"/>
      <c r="E1940" s="896"/>
      <c r="F1940" s="896"/>
      <c r="G1940" s="896"/>
      <c r="H1940" s="896"/>
    </row>
    <row r="1941" spans="2:8" s="451" customFormat="1" ht="21.75" customHeight="1">
      <c r="B1941" s="452"/>
      <c r="C1941" s="890"/>
      <c r="D1941" s="896"/>
      <c r="E1941" s="896"/>
      <c r="F1941" s="950"/>
      <c r="G1941" s="951"/>
      <c r="H1941" s="951"/>
    </row>
    <row r="1942" spans="2:8" s="451" customFormat="1" ht="21.75" customHeight="1">
      <c r="B1942" s="452"/>
      <c r="C1942" s="890"/>
      <c r="D1942" s="952"/>
      <c r="E1942" s="952"/>
      <c r="F1942" s="1192" t="s">
        <v>1405</v>
      </c>
      <c r="G1942" s="1192"/>
      <c r="H1942" s="1192"/>
    </row>
    <row r="1943" spans="2:8" s="451" customFormat="1" ht="21.75" customHeight="1">
      <c r="B1943" s="452"/>
      <c r="C1943" s="890"/>
      <c r="D1943" s="952"/>
      <c r="E1943" s="952"/>
      <c r="F1943" s="1197"/>
      <c r="G1943" s="1197"/>
      <c r="H1943" s="1197"/>
    </row>
    <row r="1944" spans="2:8" s="451" customFormat="1" ht="21.75" customHeight="1">
      <c r="B1944" s="452"/>
      <c r="C1944" s="890"/>
      <c r="D1944" s="896"/>
      <c r="E1944" s="896"/>
      <c r="F1944" s="893"/>
      <c r="G1944" s="893"/>
      <c r="H1944" s="896"/>
    </row>
    <row r="1945" spans="2:8" s="451" customFormat="1" ht="80.099999999999994" customHeight="1">
      <c r="B1945" s="452"/>
      <c r="C1945" s="890"/>
      <c r="D1945" s="896"/>
      <c r="E1945" s="896"/>
      <c r="F1945" s="893"/>
      <c r="G1945" s="893"/>
      <c r="H1945" s="896"/>
    </row>
    <row r="1946" spans="2:8" s="451" customFormat="1" ht="21.75" customHeight="1">
      <c r="B1946" s="452"/>
      <c r="C1946" s="890"/>
      <c r="D1946" s="890"/>
      <c r="E1946" s="890"/>
      <c r="F1946" s="891"/>
      <c r="G1946" s="893"/>
      <c r="H1946" s="893"/>
    </row>
    <row r="1947" spans="2:8" s="451" customFormat="1" ht="21.75" customHeight="1">
      <c r="B1947" s="452"/>
      <c r="C1947" s="1193" t="s">
        <v>1579</v>
      </c>
      <c r="D1947" s="1193"/>
      <c r="E1947" s="1193"/>
      <c r="F1947" s="1193"/>
      <c r="G1947" s="1193"/>
      <c r="H1947" s="1193"/>
    </row>
    <row r="1948" spans="2:8" s="451" customFormat="1" ht="21.75" customHeight="1">
      <c r="B1948" s="452"/>
      <c r="C1948" s="894" t="s">
        <v>1255</v>
      </c>
      <c r="D1948" s="895" t="s">
        <v>336</v>
      </c>
      <c r="E1948" s="896"/>
      <c r="F1948" s="896"/>
      <c r="G1948" s="897" t="s">
        <v>1256</v>
      </c>
      <c r="H1948" s="895" t="s">
        <v>17</v>
      </c>
    </row>
    <row r="1949" spans="2:8" s="451" customFormat="1" ht="90" customHeight="1">
      <c r="B1949" s="452"/>
      <c r="C1949" s="898" t="s">
        <v>1258</v>
      </c>
      <c r="D1949" s="1194" t="s">
        <v>133</v>
      </c>
      <c r="E1949" s="1194"/>
      <c r="F1949" s="1194"/>
      <c r="G1949" s="1194"/>
      <c r="H1949" s="900"/>
    </row>
    <row r="1950" spans="2:8" s="451" customFormat="1" ht="21.75" customHeight="1">
      <c r="B1950" s="452"/>
      <c r="C1950" s="896"/>
      <c r="D1950" s="896"/>
      <c r="E1950" s="896"/>
      <c r="F1950" s="896"/>
      <c r="G1950" s="896"/>
      <c r="H1950" s="896"/>
    </row>
    <row r="1951" spans="2:8" s="451" customFormat="1" ht="21.75" customHeight="1">
      <c r="B1951" s="452"/>
      <c r="C1951" s="901" t="s">
        <v>1259</v>
      </c>
      <c r="D1951" s="902"/>
      <c r="E1951" s="902"/>
      <c r="F1951" s="902"/>
      <c r="G1951" s="902"/>
      <c r="H1951" s="903"/>
    </row>
    <row r="1952" spans="2:8" s="451" customFormat="1" ht="21.75" customHeight="1">
      <c r="B1952" s="452"/>
      <c r="C1952" s="904" t="s">
        <v>8</v>
      </c>
      <c r="D1952" s="904" t="s">
        <v>10</v>
      </c>
      <c r="E1952" s="904" t="s">
        <v>1261</v>
      </c>
      <c r="F1952" s="905" t="s">
        <v>1262</v>
      </c>
      <c r="G1952" s="905" t="s">
        <v>1263</v>
      </c>
      <c r="H1952" s="906" t="s">
        <v>1264</v>
      </c>
    </row>
    <row r="1953" spans="2:8" s="451" customFormat="1" ht="21.75" customHeight="1">
      <c r="B1953" s="452"/>
      <c r="C1953" s="907" t="s">
        <v>1282</v>
      </c>
      <c r="D1953" s="908"/>
      <c r="E1953" s="909"/>
      <c r="F1953" s="910"/>
      <c r="G1953" s="910"/>
      <c r="H1953" s="479">
        <f>5%*H1968</f>
        <v>4.0962209999999999</v>
      </c>
    </row>
    <row r="1954" spans="2:8" s="451" customFormat="1" ht="21.75" customHeight="1">
      <c r="B1954" s="452"/>
      <c r="C1954" s="907"/>
      <c r="D1954" s="908"/>
      <c r="E1954" s="907"/>
      <c r="F1954" s="908"/>
      <c r="G1954" s="899"/>
      <c r="H1954" s="908"/>
    </row>
    <row r="1955" spans="2:8" s="451" customFormat="1" ht="21.75" customHeight="1">
      <c r="B1955" s="452"/>
      <c r="C1955" s="907"/>
      <c r="D1955" s="908"/>
      <c r="E1955" s="907"/>
      <c r="F1955" s="908"/>
      <c r="G1955" s="908"/>
      <c r="H1955" s="908"/>
    </row>
    <row r="1956" spans="2:8" s="451" customFormat="1" ht="21.75" customHeight="1">
      <c r="B1956" s="452"/>
      <c r="C1956" s="907"/>
      <c r="D1956" s="908"/>
      <c r="E1956" s="907"/>
      <c r="F1956" s="908"/>
      <c r="G1956" s="908"/>
      <c r="H1956" s="908"/>
    </row>
    <row r="1957" spans="2:8" s="451" customFormat="1" ht="21.75" customHeight="1">
      <c r="B1957" s="452"/>
      <c r="C1957" s="907"/>
      <c r="D1957" s="908"/>
      <c r="E1957" s="907"/>
      <c r="F1957" s="908"/>
      <c r="G1957" s="908"/>
      <c r="H1957" s="908"/>
    </row>
    <row r="1958" spans="2:8" s="451" customFormat="1" ht="21.75" customHeight="1">
      <c r="B1958" s="452"/>
      <c r="C1958" s="907"/>
      <c r="D1958" s="908"/>
      <c r="E1958" s="907"/>
      <c r="F1958" s="908"/>
      <c r="G1958" s="908"/>
      <c r="H1958" s="911"/>
    </row>
    <row r="1959" spans="2:8" s="451" customFormat="1" ht="21.75" customHeight="1">
      <c r="B1959" s="452"/>
      <c r="C1959" s="912" t="s">
        <v>1279</v>
      </c>
      <c r="D1959" s="913"/>
      <c r="E1959" s="912"/>
      <c r="F1959" s="913"/>
      <c r="G1959" s="914"/>
      <c r="H1959" s="960">
        <f>SUM(H1953:H1958)</f>
        <v>4.0962209999999999</v>
      </c>
    </row>
    <row r="1960" spans="2:8" s="451" customFormat="1" ht="21.75" customHeight="1">
      <c r="B1960" s="452"/>
      <c r="C1960" s="915" t="s">
        <v>1267</v>
      </c>
      <c r="D1960" s="916"/>
      <c r="E1960" s="916"/>
      <c r="F1960" s="916"/>
      <c r="G1960" s="916"/>
      <c r="H1960" s="903"/>
    </row>
    <row r="1961" spans="2:8" s="451" customFormat="1" ht="21.75" customHeight="1">
      <c r="B1961" s="452"/>
      <c r="C1961" s="905" t="s">
        <v>8</v>
      </c>
      <c r="D1961" s="917" t="s">
        <v>10</v>
      </c>
      <c r="E1961" s="905" t="s">
        <v>1268</v>
      </c>
      <c r="F1961" s="905" t="s">
        <v>1262</v>
      </c>
      <c r="G1961" s="905" t="s">
        <v>1263</v>
      </c>
      <c r="H1961" s="905" t="s">
        <v>1264</v>
      </c>
    </row>
    <row r="1962" spans="2:8" s="451" customFormat="1" ht="21.75" customHeight="1">
      <c r="B1962" s="452"/>
      <c r="C1962" s="918" t="s">
        <v>1784</v>
      </c>
      <c r="D1962" s="910">
        <v>1</v>
      </c>
      <c r="E1962" s="919">
        <f>+'MANO DE OBRA'!F9</f>
        <v>3.83</v>
      </c>
      <c r="F1962" s="910">
        <f>D1962*E1962</f>
        <v>3.83</v>
      </c>
      <c r="G1962" s="910">
        <v>6.8555999999999999</v>
      </c>
      <c r="H1962" s="910">
        <f>F1962*G1962</f>
        <v>26.256948000000001</v>
      </c>
    </row>
    <row r="1963" spans="2:8" s="451" customFormat="1" ht="21.75" customHeight="1">
      <c r="B1963" s="452"/>
      <c r="C1963" s="920" t="s">
        <v>1765</v>
      </c>
      <c r="D1963" s="908">
        <v>1</v>
      </c>
      <c r="E1963" s="907">
        <f>+'MANO DE OBRA'!F6</f>
        <v>3.83</v>
      </c>
      <c r="F1963" s="908">
        <f t="shared" ref="F1963:F1964" si="28">D1963*E1963</f>
        <v>3.83</v>
      </c>
      <c r="G1963" s="908">
        <f>+G1962</f>
        <v>6.8555999999999999</v>
      </c>
      <c r="H1963" s="908">
        <f t="shared" ref="H1963:H1964" si="29">F1963*G1963</f>
        <v>26.256948000000001</v>
      </c>
    </row>
    <row r="1964" spans="2:8" s="451" customFormat="1" ht="21.75" customHeight="1">
      <c r="B1964" s="452"/>
      <c r="C1964" s="920" t="s">
        <v>1785</v>
      </c>
      <c r="D1964" s="921">
        <v>1</v>
      </c>
      <c r="E1964" s="922">
        <v>4.29</v>
      </c>
      <c r="F1964" s="908">
        <f t="shared" si="28"/>
        <v>4.29</v>
      </c>
      <c r="G1964" s="908">
        <f>+G1962</f>
        <v>6.8555999999999999</v>
      </c>
      <c r="H1964" s="908">
        <f t="shared" si="29"/>
        <v>29.410523999999999</v>
      </c>
    </row>
    <row r="1965" spans="2:8" s="451" customFormat="1" ht="21.75" customHeight="1">
      <c r="B1965" s="452"/>
      <c r="C1965" s="920"/>
      <c r="D1965" s="921"/>
      <c r="E1965" s="922"/>
      <c r="F1965" s="908"/>
      <c r="G1965" s="899"/>
      <c r="H1965" s="908"/>
    </row>
    <row r="1966" spans="2:8" s="451" customFormat="1" ht="21.75" customHeight="1">
      <c r="B1966" s="452"/>
      <c r="C1966" s="920"/>
      <c r="D1966" s="908"/>
      <c r="E1966" s="907"/>
      <c r="F1966" s="908"/>
      <c r="G1966" s="899"/>
      <c r="H1966" s="908"/>
    </row>
    <row r="1967" spans="2:8" s="451" customFormat="1" ht="21.75" customHeight="1">
      <c r="B1967" s="452"/>
      <c r="C1967" s="920"/>
      <c r="D1967" s="908"/>
      <c r="E1967" s="907"/>
      <c r="F1967" s="908"/>
      <c r="G1967" s="908"/>
      <c r="H1967" s="908"/>
    </row>
    <row r="1968" spans="2:8" s="451" customFormat="1" ht="21.75" customHeight="1">
      <c r="B1968" s="452"/>
      <c r="C1968" s="913" t="s">
        <v>1269</v>
      </c>
      <c r="D1968" s="913"/>
      <c r="E1968" s="912"/>
      <c r="F1968" s="913"/>
      <c r="G1968" s="903"/>
      <c r="H1968" s="914">
        <f>SUM(H1962:H1967)</f>
        <v>81.924419999999998</v>
      </c>
    </row>
    <row r="1969" spans="2:8" s="451" customFormat="1" ht="21.75" customHeight="1">
      <c r="B1969" s="452"/>
      <c r="C1969" s="915" t="s">
        <v>547</v>
      </c>
      <c r="D1969" s="902"/>
      <c r="E1969" s="916"/>
      <c r="F1969" s="916"/>
      <c r="G1969" s="902"/>
      <c r="H1969" s="903"/>
    </row>
    <row r="1970" spans="2:8" s="451" customFormat="1" ht="21.75" customHeight="1">
      <c r="B1970" s="452"/>
      <c r="C1970" s="923" t="s">
        <v>8</v>
      </c>
      <c r="D1970" s="924"/>
      <c r="E1970" s="924" t="s">
        <v>9</v>
      </c>
      <c r="F1970" s="925" t="s">
        <v>10</v>
      </c>
      <c r="G1970" s="925" t="s">
        <v>1270</v>
      </c>
      <c r="H1970" s="924" t="s">
        <v>1264</v>
      </c>
    </row>
    <row r="1971" spans="2:8" s="451" customFormat="1" ht="125.25" customHeight="1">
      <c r="B1971" s="452"/>
      <c r="C1971" s="1200" t="s">
        <v>133</v>
      </c>
      <c r="D1971" s="1201"/>
      <c r="E1971" s="927" t="s">
        <v>17</v>
      </c>
      <c r="F1971" s="928">
        <v>1</v>
      </c>
      <c r="G1971" s="954">
        <v>1120.6500000000001</v>
      </c>
      <c r="H1971" s="929">
        <f>F1971*G1971</f>
        <v>1120.6500000000001</v>
      </c>
    </row>
    <row r="1972" spans="2:8" s="451" customFormat="1" ht="21.75" customHeight="1">
      <c r="B1972" s="452"/>
      <c r="C1972" s="930"/>
      <c r="D1972" s="899"/>
      <c r="E1972" s="931"/>
      <c r="F1972" s="908"/>
      <c r="G1972" s="932"/>
      <c r="H1972" s="908"/>
    </row>
    <row r="1973" spans="2:8" s="451" customFormat="1" ht="21.75" customHeight="1">
      <c r="B1973" s="452"/>
      <c r="C1973" s="930"/>
      <c r="D1973" s="899"/>
      <c r="E1973" s="931"/>
      <c r="F1973" s="908"/>
      <c r="G1973" s="932"/>
      <c r="H1973" s="908"/>
    </row>
    <row r="1974" spans="2:8" s="451" customFormat="1" ht="21.75" customHeight="1">
      <c r="B1974" s="452"/>
      <c r="C1974" s="907"/>
      <c r="D1974" s="899"/>
      <c r="E1974" s="931"/>
      <c r="F1974" s="908"/>
      <c r="G1974" s="932"/>
      <c r="H1974" s="908"/>
    </row>
    <row r="1975" spans="2:8" s="451" customFormat="1" ht="21.75" customHeight="1">
      <c r="B1975" s="452"/>
      <c r="C1975" s="930"/>
      <c r="D1975" s="899"/>
      <c r="E1975" s="931"/>
      <c r="F1975" s="908"/>
      <c r="G1975" s="932"/>
      <c r="H1975" s="908"/>
    </row>
    <row r="1976" spans="2:8" s="451" customFormat="1" ht="21.75" customHeight="1">
      <c r="B1976" s="452"/>
      <c r="C1976" s="930"/>
      <c r="D1976" s="899"/>
      <c r="E1976" s="931"/>
      <c r="F1976" s="908"/>
      <c r="G1976" s="932"/>
      <c r="H1976" s="908"/>
    </row>
    <row r="1977" spans="2:8" s="451" customFormat="1" ht="21.75" customHeight="1">
      <c r="B1977" s="452"/>
      <c r="C1977" s="930"/>
      <c r="D1977" s="899"/>
      <c r="E1977" s="931"/>
      <c r="F1977" s="908"/>
      <c r="G1977" s="932"/>
      <c r="H1977" s="908"/>
    </row>
    <row r="1978" spans="2:8" s="451" customFormat="1" ht="21.75" customHeight="1">
      <c r="B1978" s="452"/>
      <c r="C1978" s="961"/>
      <c r="D1978" s="899"/>
      <c r="E1978" s="931"/>
      <c r="F1978" s="908"/>
      <c r="G1978" s="932"/>
      <c r="H1978" s="908"/>
    </row>
    <row r="1979" spans="2:8" s="451" customFormat="1" ht="21.75" customHeight="1">
      <c r="B1979" s="452"/>
      <c r="C1979" s="930"/>
      <c r="D1979" s="899"/>
      <c r="E1979" s="931"/>
      <c r="F1979" s="908"/>
      <c r="G1979" s="932"/>
      <c r="H1979" s="932"/>
    </row>
    <row r="1980" spans="2:8" s="451" customFormat="1" ht="21.75" customHeight="1">
      <c r="B1980" s="452"/>
      <c r="C1980" s="930"/>
      <c r="D1980" s="899"/>
      <c r="E1980" s="931"/>
      <c r="F1980" s="908"/>
      <c r="G1980" s="932"/>
      <c r="H1980" s="932"/>
    </row>
    <row r="1981" spans="2:8" s="451" customFormat="1" ht="21.75" customHeight="1">
      <c r="B1981" s="452"/>
      <c r="C1981" s="933"/>
      <c r="D1981" s="934"/>
      <c r="E1981" s="935"/>
      <c r="F1981" s="911"/>
      <c r="G1981" s="936"/>
      <c r="H1981" s="936"/>
    </row>
    <row r="1982" spans="2:8" s="451" customFormat="1" ht="21.75" customHeight="1">
      <c r="B1982" s="452"/>
      <c r="C1982" s="907" t="s">
        <v>1271</v>
      </c>
      <c r="D1982" s="932"/>
      <c r="E1982" s="937"/>
      <c r="F1982" s="934"/>
      <c r="G1982" s="911"/>
      <c r="H1982" s="938">
        <f>SUM(H1971:H1981)</f>
        <v>1120.6500000000001</v>
      </c>
    </row>
    <row r="1983" spans="2:8" s="451" customFormat="1" ht="21.75" customHeight="1">
      <c r="B1983" s="452"/>
      <c r="C1983" s="901" t="s">
        <v>1272</v>
      </c>
      <c r="D1983" s="902"/>
      <c r="E1983" s="902"/>
      <c r="F1983" s="902"/>
      <c r="G1983" s="902"/>
      <c r="H1983" s="903"/>
    </row>
    <row r="1984" spans="2:8" s="451" customFormat="1" ht="21.75" customHeight="1">
      <c r="B1984" s="452"/>
      <c r="C1984" s="923" t="s">
        <v>8</v>
      </c>
      <c r="D1984" s="924"/>
      <c r="E1984" s="924" t="s">
        <v>9</v>
      </c>
      <c r="F1984" s="939" t="s">
        <v>10</v>
      </c>
      <c r="G1984" s="925" t="s">
        <v>1261</v>
      </c>
      <c r="H1984" s="924" t="s">
        <v>1264</v>
      </c>
    </row>
    <row r="1985" spans="2:8" s="451" customFormat="1" ht="21.75" customHeight="1">
      <c r="B1985" s="452"/>
      <c r="C1985" s="1202"/>
      <c r="D1985" s="1203"/>
      <c r="E1985" s="940"/>
      <c r="F1985" s="910"/>
      <c r="G1985" s="919"/>
      <c r="H1985" s="910"/>
    </row>
    <row r="1986" spans="2:8" s="451" customFormat="1" ht="21.75" customHeight="1">
      <c r="B1986" s="452"/>
      <c r="C1986" s="941"/>
      <c r="D1986" s="932"/>
      <c r="E1986" s="942"/>
      <c r="F1986" s="908"/>
      <c r="G1986" s="907"/>
      <c r="H1986" s="908"/>
    </row>
    <row r="1987" spans="2:8" s="451" customFormat="1" ht="21.75" customHeight="1">
      <c r="B1987" s="452"/>
      <c r="C1987" s="941"/>
      <c r="D1987" s="932"/>
      <c r="E1987" s="942"/>
      <c r="F1987" s="908"/>
      <c r="G1987" s="907"/>
      <c r="H1987" s="908"/>
    </row>
    <row r="1988" spans="2:8" s="451" customFormat="1" ht="21.75" customHeight="1">
      <c r="B1988" s="452"/>
      <c r="C1988" s="941"/>
      <c r="D1988" s="932"/>
      <c r="E1988" s="942"/>
      <c r="F1988" s="908"/>
      <c r="G1988" s="907"/>
      <c r="H1988" s="908"/>
    </row>
    <row r="1989" spans="2:8" s="451" customFormat="1" ht="21.75" customHeight="1">
      <c r="B1989" s="452"/>
      <c r="C1989" s="912" t="s">
        <v>1273</v>
      </c>
      <c r="D1989" s="943"/>
      <c r="E1989" s="943"/>
      <c r="F1989" s="944"/>
      <c r="G1989" s="945"/>
      <c r="H1989" s="903">
        <v>0</v>
      </c>
    </row>
    <row r="1990" spans="2:8" s="451" customFormat="1" ht="21.75" customHeight="1">
      <c r="B1990" s="452"/>
      <c r="C1990" s="899"/>
      <c r="D1990" s="899"/>
      <c r="E1990" s="946"/>
      <c r="F1990" s="934"/>
      <c r="G1990" s="947"/>
      <c r="H1990" s="958">
        <f>+H1989+H1982+H1968+H1959</f>
        <v>1206.6706410000002</v>
      </c>
    </row>
    <row r="1991" spans="2:8" s="451" customFormat="1" ht="21.75" customHeight="1">
      <c r="B1991" s="452"/>
      <c r="C1991" s="899"/>
      <c r="D1991" s="899"/>
      <c r="E1991" s="912" t="s">
        <v>1274</v>
      </c>
      <c r="F1991" s="944"/>
      <c r="G1991" s="943"/>
      <c r="H1991" s="470">
        <f>+H1989+H1982+H1968+H1959</f>
        <v>1206.6706410000002</v>
      </c>
    </row>
    <row r="1992" spans="2:8" s="451" customFormat="1" ht="21.75" customHeight="1">
      <c r="B1992" s="452"/>
      <c r="C1992" s="899"/>
      <c r="D1992" s="899"/>
      <c r="E1992" s="901" t="s">
        <v>1275</v>
      </c>
      <c r="F1992" s="944"/>
      <c r="G1992" s="943">
        <v>0.15</v>
      </c>
      <c r="H1992" s="548">
        <f>H1991*G1992</f>
        <v>181.00059615000001</v>
      </c>
    </row>
    <row r="1993" spans="2:8" s="451" customFormat="1" ht="21.75" customHeight="1">
      <c r="B1993" s="452"/>
      <c r="C1993" s="899"/>
      <c r="D1993" s="899"/>
      <c r="E1993" s="901" t="s">
        <v>1276</v>
      </c>
      <c r="F1993" s="944"/>
      <c r="G1993" s="943">
        <v>0.05</v>
      </c>
      <c r="H1993" s="548">
        <f>H1991*G1993</f>
        <v>60.333532050000009</v>
      </c>
    </row>
    <row r="1994" spans="2:8" s="451" customFormat="1" ht="21.75" customHeight="1">
      <c r="B1994" s="452"/>
      <c r="C1994" s="899"/>
      <c r="D1994" s="899"/>
      <c r="E1994" s="901" t="s">
        <v>1277</v>
      </c>
      <c r="F1994" s="944"/>
      <c r="G1994" s="943"/>
      <c r="H1994" s="548">
        <f>SUM(H1991:H1993)</f>
        <v>1448.0047692000003</v>
      </c>
    </row>
    <row r="1995" spans="2:8" s="451" customFormat="1" ht="21.75" customHeight="1">
      <c r="B1995" s="452"/>
      <c r="C1995" s="899"/>
      <c r="D1995" s="899"/>
      <c r="E1995" s="915" t="s">
        <v>1278</v>
      </c>
      <c r="F1995" s="934"/>
      <c r="G1995" s="936"/>
      <c r="H1995" s="555">
        <f>ROUND((H1994),2)</f>
        <v>1448</v>
      </c>
    </row>
    <row r="1996" spans="2:8" s="451" customFormat="1" ht="21.75" customHeight="1">
      <c r="B1996" s="452"/>
      <c r="C1996" s="948" t="s">
        <v>1786</v>
      </c>
      <c r="D1996" s="896"/>
      <c r="E1996" s="892"/>
      <c r="F1996" s="896"/>
      <c r="G1996" s="896"/>
      <c r="H1996" s="892"/>
    </row>
    <row r="1997" spans="2:8" s="451" customFormat="1" ht="21.75" customHeight="1">
      <c r="B1997" s="452"/>
      <c r="C1997" s="896"/>
      <c r="D1997" s="896"/>
      <c r="E1997" s="896"/>
      <c r="F1997" s="896"/>
      <c r="G1997" s="896"/>
      <c r="H1997" s="896"/>
    </row>
    <row r="1998" spans="2:8" s="451" customFormat="1" ht="21.75" customHeight="1">
      <c r="B1998" s="452"/>
      <c r="C1998" s="949" t="s">
        <v>1403</v>
      </c>
      <c r="D1998" s="896"/>
      <c r="E1998" s="896"/>
      <c r="F1998" s="896"/>
      <c r="G1998" s="896"/>
      <c r="H1998" s="896"/>
    </row>
    <row r="1999" spans="2:8" s="451" customFormat="1" ht="21.75" customHeight="1">
      <c r="B1999" s="452"/>
      <c r="C1999" s="890"/>
      <c r="D1999" s="896"/>
      <c r="E1999" s="896"/>
      <c r="F1999" s="950"/>
      <c r="G1999" s="951"/>
      <c r="H1999" s="951"/>
    </row>
    <row r="2000" spans="2:8" s="451" customFormat="1" ht="21.75" customHeight="1">
      <c r="B2000" s="452"/>
      <c r="C2000" s="890"/>
      <c r="D2000" s="952"/>
      <c r="E2000" s="952"/>
      <c r="F2000" s="1192" t="s">
        <v>1405</v>
      </c>
      <c r="G2000" s="1192"/>
      <c r="H2000" s="1192"/>
    </row>
    <row r="2001" spans="2:8" s="451" customFormat="1" ht="21.75" customHeight="1">
      <c r="B2001" s="452"/>
      <c r="C2001" s="890"/>
      <c r="D2001" s="952"/>
      <c r="E2001" s="952"/>
      <c r="F2001" s="1197"/>
      <c r="G2001" s="1197"/>
      <c r="H2001" s="1197"/>
    </row>
    <row r="2002" spans="2:8" s="451" customFormat="1" ht="21.75" customHeight="1">
      <c r="B2002" s="452"/>
      <c r="C2002" s="890"/>
      <c r="D2002" s="890"/>
      <c r="E2002" s="890"/>
      <c r="F2002" s="890"/>
      <c r="G2002" s="890"/>
      <c r="H2002" s="890"/>
    </row>
    <row r="2003" spans="2:8" s="451" customFormat="1" ht="80.099999999999994" customHeight="1">
      <c r="B2003" s="452"/>
      <c r="C2003" s="890"/>
      <c r="D2003" s="896"/>
      <c r="E2003" s="896"/>
      <c r="F2003" s="893"/>
      <c r="G2003" s="893"/>
      <c r="H2003" s="896"/>
    </row>
    <row r="2004" spans="2:8" s="451" customFormat="1" ht="21.75" customHeight="1">
      <c r="B2004" s="452"/>
      <c r="C2004" s="890"/>
      <c r="D2004" s="896"/>
      <c r="E2004" s="896"/>
      <c r="F2004" s="893"/>
      <c r="G2004" s="893"/>
      <c r="H2004" s="896"/>
    </row>
    <row r="2005" spans="2:8" s="451" customFormat="1" ht="21.75" customHeight="1">
      <c r="B2005" s="452"/>
      <c r="C2005" s="890"/>
      <c r="D2005" s="890"/>
      <c r="E2005" s="890"/>
      <c r="F2005" s="891"/>
      <c r="G2005" s="893"/>
      <c r="H2005" s="893"/>
    </row>
    <row r="2006" spans="2:8" s="451" customFormat="1" ht="21.75" customHeight="1">
      <c r="B2006" s="452"/>
      <c r="C2006" s="1193" t="s">
        <v>1579</v>
      </c>
      <c r="D2006" s="1193"/>
      <c r="E2006" s="1193"/>
      <c r="F2006" s="1193"/>
      <c r="G2006" s="1193"/>
      <c r="H2006" s="1193"/>
    </row>
    <row r="2007" spans="2:8" s="451" customFormat="1" ht="21.75" customHeight="1">
      <c r="B2007" s="452"/>
      <c r="C2007" s="894" t="s">
        <v>1255</v>
      </c>
      <c r="D2007" s="895" t="s">
        <v>337</v>
      </c>
      <c r="E2007" s="896"/>
      <c r="F2007" s="896"/>
      <c r="G2007" s="897" t="s">
        <v>1256</v>
      </c>
      <c r="H2007" s="895" t="s">
        <v>17</v>
      </c>
    </row>
    <row r="2008" spans="2:8" s="451" customFormat="1" ht="90" customHeight="1">
      <c r="B2008" s="452"/>
      <c r="C2008" s="898" t="s">
        <v>1258</v>
      </c>
      <c r="D2008" s="1194" t="s">
        <v>134</v>
      </c>
      <c r="E2008" s="1194"/>
      <c r="F2008" s="1194"/>
      <c r="G2008" s="1194"/>
      <c r="H2008" s="900"/>
    </row>
    <row r="2009" spans="2:8" s="451" customFormat="1" ht="21.75" customHeight="1">
      <c r="B2009" s="452"/>
      <c r="C2009" s="896"/>
      <c r="D2009" s="896"/>
      <c r="E2009" s="896"/>
      <c r="F2009" s="896"/>
      <c r="G2009" s="896"/>
      <c r="H2009" s="896"/>
    </row>
    <row r="2010" spans="2:8" s="451" customFormat="1" ht="21.75" customHeight="1">
      <c r="B2010" s="452"/>
      <c r="C2010" s="901" t="s">
        <v>1259</v>
      </c>
      <c r="D2010" s="902"/>
      <c r="E2010" s="902"/>
      <c r="F2010" s="902"/>
      <c r="G2010" s="902"/>
      <c r="H2010" s="903"/>
    </row>
    <row r="2011" spans="2:8" s="451" customFormat="1" ht="21.75" customHeight="1">
      <c r="B2011" s="452"/>
      <c r="C2011" s="904" t="s">
        <v>8</v>
      </c>
      <c r="D2011" s="904" t="s">
        <v>10</v>
      </c>
      <c r="E2011" s="904" t="s">
        <v>1261</v>
      </c>
      <c r="F2011" s="905" t="s">
        <v>1262</v>
      </c>
      <c r="G2011" s="905" t="s">
        <v>1263</v>
      </c>
      <c r="H2011" s="906" t="s">
        <v>1264</v>
      </c>
    </row>
    <row r="2012" spans="2:8" s="451" customFormat="1" ht="21.75" customHeight="1">
      <c r="B2012" s="452"/>
      <c r="C2012" s="907" t="s">
        <v>1282</v>
      </c>
      <c r="D2012" s="908"/>
      <c r="E2012" s="909"/>
      <c r="F2012" s="910"/>
      <c r="G2012" s="910"/>
      <c r="H2012" s="479">
        <f>5%*H2027</f>
        <v>4.0962209999999999</v>
      </c>
    </row>
    <row r="2013" spans="2:8" s="451" customFormat="1" ht="21.75" customHeight="1">
      <c r="B2013" s="452"/>
      <c r="C2013" s="907"/>
      <c r="D2013" s="908"/>
      <c r="E2013" s="907"/>
      <c r="F2013" s="908"/>
      <c r="G2013" s="899"/>
      <c r="H2013" s="908"/>
    </row>
    <row r="2014" spans="2:8" s="451" customFormat="1" ht="21.75" customHeight="1">
      <c r="B2014" s="452"/>
      <c r="C2014" s="907"/>
      <c r="D2014" s="908"/>
      <c r="E2014" s="907"/>
      <c r="F2014" s="908"/>
      <c r="G2014" s="908"/>
      <c r="H2014" s="908"/>
    </row>
    <row r="2015" spans="2:8" s="451" customFormat="1" ht="21.75" customHeight="1">
      <c r="B2015" s="452"/>
      <c r="C2015" s="907"/>
      <c r="D2015" s="908"/>
      <c r="E2015" s="907"/>
      <c r="F2015" s="908"/>
      <c r="G2015" s="908"/>
      <c r="H2015" s="908"/>
    </row>
    <row r="2016" spans="2:8" s="451" customFormat="1" ht="21.75" customHeight="1">
      <c r="B2016" s="452"/>
      <c r="C2016" s="907"/>
      <c r="D2016" s="908"/>
      <c r="E2016" s="907"/>
      <c r="F2016" s="908"/>
      <c r="G2016" s="908"/>
      <c r="H2016" s="908"/>
    </row>
    <row r="2017" spans="2:8" s="451" customFormat="1" ht="21.75" customHeight="1">
      <c r="B2017" s="452"/>
      <c r="C2017" s="907"/>
      <c r="D2017" s="908"/>
      <c r="E2017" s="907"/>
      <c r="F2017" s="908"/>
      <c r="G2017" s="908"/>
      <c r="H2017" s="911"/>
    </row>
    <row r="2018" spans="2:8" s="451" customFormat="1" ht="21.75" customHeight="1">
      <c r="B2018" s="452"/>
      <c r="C2018" s="912" t="s">
        <v>1279</v>
      </c>
      <c r="D2018" s="913"/>
      <c r="E2018" s="912"/>
      <c r="F2018" s="913"/>
      <c r="G2018" s="914"/>
      <c r="H2018" s="957">
        <f>SUM(H2012:H2017)</f>
        <v>4.0962209999999999</v>
      </c>
    </row>
    <row r="2019" spans="2:8" s="451" customFormat="1" ht="21.75" customHeight="1">
      <c r="B2019" s="452"/>
      <c r="C2019" s="915" t="s">
        <v>1267</v>
      </c>
      <c r="D2019" s="916"/>
      <c r="E2019" s="916"/>
      <c r="F2019" s="916"/>
      <c r="G2019" s="916"/>
      <c r="H2019" s="903"/>
    </row>
    <row r="2020" spans="2:8" s="451" customFormat="1" ht="21.75" customHeight="1">
      <c r="B2020" s="452"/>
      <c r="C2020" s="905" t="s">
        <v>8</v>
      </c>
      <c r="D2020" s="917" t="s">
        <v>10</v>
      </c>
      <c r="E2020" s="905" t="s">
        <v>1268</v>
      </c>
      <c r="F2020" s="905" t="s">
        <v>1262</v>
      </c>
      <c r="G2020" s="905" t="s">
        <v>1263</v>
      </c>
      <c r="H2020" s="905" t="s">
        <v>1264</v>
      </c>
    </row>
    <row r="2021" spans="2:8" s="451" customFormat="1" ht="21.75" customHeight="1">
      <c r="B2021" s="452"/>
      <c r="C2021" s="918" t="s">
        <v>1784</v>
      </c>
      <c r="D2021" s="910">
        <v>1</v>
      </c>
      <c r="E2021" s="919">
        <f>+'MANO DE OBRA'!F9</f>
        <v>3.83</v>
      </c>
      <c r="F2021" s="910">
        <f>D2021*E2021</f>
        <v>3.83</v>
      </c>
      <c r="G2021" s="910">
        <v>6.8555999999999999</v>
      </c>
      <c r="H2021" s="910">
        <f>F2021*G2021</f>
        <v>26.256948000000001</v>
      </c>
    </row>
    <row r="2022" spans="2:8" s="451" customFormat="1" ht="21.75" customHeight="1">
      <c r="B2022" s="452"/>
      <c r="C2022" s="920" t="s">
        <v>1765</v>
      </c>
      <c r="D2022" s="908">
        <v>1</v>
      </c>
      <c r="E2022" s="907">
        <f>+'MANO DE OBRA'!F6</f>
        <v>3.83</v>
      </c>
      <c r="F2022" s="908">
        <f t="shared" ref="F2022:F2023" si="30">D2022*E2022</f>
        <v>3.83</v>
      </c>
      <c r="G2022" s="908">
        <f>+G2021</f>
        <v>6.8555999999999999</v>
      </c>
      <c r="H2022" s="908">
        <f t="shared" ref="H2022:H2023" si="31">F2022*G2022</f>
        <v>26.256948000000001</v>
      </c>
    </row>
    <row r="2023" spans="2:8" s="451" customFormat="1" ht="21.75" customHeight="1">
      <c r="B2023" s="452"/>
      <c r="C2023" s="920" t="s">
        <v>1785</v>
      </c>
      <c r="D2023" s="921">
        <v>1</v>
      </c>
      <c r="E2023" s="922">
        <v>4.29</v>
      </c>
      <c r="F2023" s="908">
        <f t="shared" si="30"/>
        <v>4.29</v>
      </c>
      <c r="G2023" s="908">
        <f>+G2021</f>
        <v>6.8555999999999999</v>
      </c>
      <c r="H2023" s="908">
        <f t="shared" si="31"/>
        <v>29.410523999999999</v>
      </c>
    </row>
    <row r="2024" spans="2:8" s="451" customFormat="1" ht="21.75" customHeight="1">
      <c r="B2024" s="452"/>
      <c r="C2024" s="920"/>
      <c r="D2024" s="921"/>
      <c r="E2024" s="922"/>
      <c r="F2024" s="908"/>
      <c r="G2024" s="899"/>
      <c r="H2024" s="908"/>
    </row>
    <row r="2025" spans="2:8" s="451" customFormat="1" ht="21.75" customHeight="1">
      <c r="B2025" s="452"/>
      <c r="C2025" s="920"/>
      <c r="D2025" s="908"/>
      <c r="E2025" s="907"/>
      <c r="F2025" s="908"/>
      <c r="G2025" s="899"/>
      <c r="H2025" s="908"/>
    </row>
    <row r="2026" spans="2:8" s="451" customFormat="1" ht="21.75" customHeight="1">
      <c r="B2026" s="452"/>
      <c r="C2026" s="920"/>
      <c r="D2026" s="908"/>
      <c r="E2026" s="907"/>
      <c r="F2026" s="908"/>
      <c r="G2026" s="908"/>
      <c r="H2026" s="908"/>
    </row>
    <row r="2027" spans="2:8" s="451" customFormat="1" ht="21.75" customHeight="1">
      <c r="B2027" s="452"/>
      <c r="C2027" s="913" t="s">
        <v>1269</v>
      </c>
      <c r="D2027" s="913"/>
      <c r="E2027" s="912"/>
      <c r="F2027" s="913"/>
      <c r="G2027" s="903"/>
      <c r="H2027" s="914">
        <f>SUM(H2021:H2026)</f>
        <v>81.924419999999998</v>
      </c>
    </row>
    <row r="2028" spans="2:8" s="451" customFormat="1" ht="21.75" customHeight="1">
      <c r="B2028" s="452"/>
      <c r="C2028" s="915" t="s">
        <v>547</v>
      </c>
      <c r="D2028" s="902"/>
      <c r="E2028" s="916"/>
      <c r="F2028" s="916"/>
      <c r="G2028" s="902"/>
      <c r="H2028" s="903"/>
    </row>
    <row r="2029" spans="2:8" s="451" customFormat="1" ht="21.75" customHeight="1">
      <c r="B2029" s="452"/>
      <c r="C2029" s="923" t="s">
        <v>8</v>
      </c>
      <c r="D2029" s="924"/>
      <c r="E2029" s="924" t="s">
        <v>9</v>
      </c>
      <c r="F2029" s="925" t="s">
        <v>10</v>
      </c>
      <c r="G2029" s="925" t="s">
        <v>1270</v>
      </c>
      <c r="H2029" s="924" t="s">
        <v>1264</v>
      </c>
    </row>
    <row r="2030" spans="2:8" s="451" customFormat="1" ht="120.75" customHeight="1">
      <c r="B2030" s="452"/>
      <c r="C2030" s="1200" t="s">
        <v>134</v>
      </c>
      <c r="D2030" s="1201"/>
      <c r="E2030" s="927" t="s">
        <v>17</v>
      </c>
      <c r="F2030" s="928">
        <v>1</v>
      </c>
      <c r="G2030" s="954">
        <v>1120.6500000000001</v>
      </c>
      <c r="H2030" s="929">
        <f>F2030*G2030</f>
        <v>1120.6500000000001</v>
      </c>
    </row>
    <row r="2031" spans="2:8" s="451" customFormat="1" ht="21.75" customHeight="1">
      <c r="B2031" s="452"/>
      <c r="C2031" s="930"/>
      <c r="D2031" s="899"/>
      <c r="E2031" s="931"/>
      <c r="F2031" s="908"/>
      <c r="G2031" s="932"/>
      <c r="H2031" s="908"/>
    </row>
    <row r="2032" spans="2:8" s="451" customFormat="1" ht="21.75" customHeight="1">
      <c r="B2032" s="452"/>
      <c r="C2032" s="930"/>
      <c r="D2032" s="899"/>
      <c r="E2032" s="931"/>
      <c r="F2032" s="908"/>
      <c r="G2032" s="932"/>
      <c r="H2032" s="908"/>
    </row>
    <row r="2033" spans="2:8" s="451" customFormat="1" ht="21.75" customHeight="1">
      <c r="B2033" s="452"/>
      <c r="C2033" s="907"/>
      <c r="D2033" s="899"/>
      <c r="E2033" s="931"/>
      <c r="F2033" s="908"/>
      <c r="G2033" s="932"/>
      <c r="H2033" s="908"/>
    </row>
    <row r="2034" spans="2:8" s="451" customFormat="1" ht="21.75" customHeight="1">
      <c r="B2034" s="452"/>
      <c r="C2034" s="930"/>
      <c r="D2034" s="899"/>
      <c r="E2034" s="931"/>
      <c r="F2034" s="908"/>
      <c r="G2034" s="932"/>
      <c r="H2034" s="908"/>
    </row>
    <row r="2035" spans="2:8" s="451" customFormat="1" ht="21.75" customHeight="1">
      <c r="B2035" s="452"/>
      <c r="C2035" s="930"/>
      <c r="D2035" s="899"/>
      <c r="E2035" s="931"/>
      <c r="F2035" s="908"/>
      <c r="G2035" s="932"/>
      <c r="H2035" s="908"/>
    </row>
    <row r="2036" spans="2:8" s="451" customFormat="1" ht="21.75" customHeight="1">
      <c r="B2036" s="452"/>
      <c r="C2036" s="930"/>
      <c r="D2036" s="899"/>
      <c r="E2036" s="931"/>
      <c r="F2036" s="908"/>
      <c r="G2036" s="932"/>
      <c r="H2036" s="908"/>
    </row>
    <row r="2037" spans="2:8" s="451" customFormat="1" ht="21.75" customHeight="1">
      <c r="B2037" s="452"/>
      <c r="C2037" s="955"/>
      <c r="D2037" s="899"/>
      <c r="E2037" s="931"/>
      <c r="F2037" s="908"/>
      <c r="G2037" s="932"/>
      <c r="H2037" s="908"/>
    </row>
    <row r="2038" spans="2:8" s="451" customFormat="1" ht="21.75" customHeight="1">
      <c r="B2038" s="452"/>
      <c r="C2038" s="930"/>
      <c r="D2038" s="899"/>
      <c r="E2038" s="931"/>
      <c r="F2038" s="908"/>
      <c r="G2038" s="932"/>
      <c r="H2038" s="932"/>
    </row>
    <row r="2039" spans="2:8" s="451" customFormat="1" ht="21.75" customHeight="1">
      <c r="B2039" s="452"/>
      <c r="C2039" s="930"/>
      <c r="D2039" s="899"/>
      <c r="E2039" s="931"/>
      <c r="F2039" s="908"/>
      <c r="G2039" s="932"/>
      <c r="H2039" s="932"/>
    </row>
    <row r="2040" spans="2:8" s="451" customFormat="1" ht="21.75" customHeight="1">
      <c r="B2040" s="452"/>
      <c r="C2040" s="933"/>
      <c r="D2040" s="934"/>
      <c r="E2040" s="935"/>
      <c r="F2040" s="911"/>
      <c r="G2040" s="936"/>
      <c r="H2040" s="936"/>
    </row>
    <row r="2041" spans="2:8" s="451" customFormat="1" ht="21.75" customHeight="1">
      <c r="B2041" s="452"/>
      <c r="C2041" s="907" t="s">
        <v>1271</v>
      </c>
      <c r="D2041" s="932"/>
      <c r="E2041" s="937"/>
      <c r="F2041" s="934"/>
      <c r="G2041" s="911"/>
      <c r="H2041" s="938">
        <f>SUM(H2030:H2040)</f>
        <v>1120.6500000000001</v>
      </c>
    </row>
    <row r="2042" spans="2:8" s="451" customFormat="1" ht="21.75" customHeight="1">
      <c r="B2042" s="452"/>
      <c r="C2042" s="901" t="s">
        <v>1272</v>
      </c>
      <c r="D2042" s="902"/>
      <c r="E2042" s="902"/>
      <c r="F2042" s="902"/>
      <c r="G2042" s="902"/>
      <c r="H2042" s="903"/>
    </row>
    <row r="2043" spans="2:8" s="451" customFormat="1" ht="21.75" customHeight="1">
      <c r="B2043" s="452"/>
      <c r="C2043" s="923" t="s">
        <v>8</v>
      </c>
      <c r="D2043" s="924"/>
      <c r="E2043" s="924" t="s">
        <v>9</v>
      </c>
      <c r="F2043" s="939" t="s">
        <v>10</v>
      </c>
      <c r="G2043" s="925" t="s">
        <v>1261</v>
      </c>
      <c r="H2043" s="924" t="s">
        <v>1264</v>
      </c>
    </row>
    <row r="2044" spans="2:8" s="451" customFormat="1" ht="21.75" customHeight="1">
      <c r="B2044" s="452"/>
      <c r="C2044" s="1202"/>
      <c r="D2044" s="1203"/>
      <c r="E2044" s="940"/>
      <c r="F2044" s="910"/>
      <c r="G2044" s="919"/>
      <c r="H2044" s="910"/>
    </row>
    <row r="2045" spans="2:8" s="451" customFormat="1" ht="21.75" customHeight="1">
      <c r="B2045" s="452"/>
      <c r="C2045" s="941"/>
      <c r="D2045" s="932"/>
      <c r="E2045" s="942"/>
      <c r="F2045" s="908"/>
      <c r="G2045" s="907"/>
      <c r="H2045" s="908"/>
    </row>
    <row r="2046" spans="2:8" s="451" customFormat="1" ht="21.75" customHeight="1">
      <c r="B2046" s="452"/>
      <c r="C2046" s="941"/>
      <c r="D2046" s="932"/>
      <c r="E2046" s="942"/>
      <c r="F2046" s="908"/>
      <c r="G2046" s="907"/>
      <c r="H2046" s="908"/>
    </row>
    <row r="2047" spans="2:8" s="451" customFormat="1" ht="21.75" customHeight="1">
      <c r="B2047" s="452"/>
      <c r="C2047" s="941"/>
      <c r="D2047" s="932"/>
      <c r="E2047" s="942"/>
      <c r="F2047" s="908"/>
      <c r="G2047" s="907"/>
      <c r="H2047" s="908"/>
    </row>
    <row r="2048" spans="2:8" s="451" customFormat="1" ht="21.75" customHeight="1">
      <c r="B2048" s="452"/>
      <c r="C2048" s="912" t="s">
        <v>1273</v>
      </c>
      <c r="D2048" s="943"/>
      <c r="E2048" s="943"/>
      <c r="F2048" s="944"/>
      <c r="G2048" s="945"/>
      <c r="H2048" s="903">
        <v>0</v>
      </c>
    </row>
    <row r="2049" spans="2:8" s="451" customFormat="1" ht="21.75" customHeight="1">
      <c r="B2049" s="452"/>
      <c r="C2049" s="899"/>
      <c r="D2049" s="899"/>
      <c r="E2049" s="946"/>
      <c r="F2049" s="934"/>
      <c r="G2049" s="947"/>
      <c r="H2049" s="958">
        <f>+H2048+H2041+H2027+H2018</f>
        <v>1206.6706410000002</v>
      </c>
    </row>
    <row r="2050" spans="2:8" s="451" customFormat="1" ht="21.75" customHeight="1">
      <c r="B2050" s="452"/>
      <c r="C2050" s="899"/>
      <c r="D2050" s="899"/>
      <c r="E2050" s="912" t="s">
        <v>1274</v>
      </c>
      <c r="F2050" s="944"/>
      <c r="G2050" s="943"/>
      <c r="H2050" s="470">
        <f>+H2048+H2041+H2027+H2018</f>
        <v>1206.6706410000002</v>
      </c>
    </row>
    <row r="2051" spans="2:8" s="451" customFormat="1" ht="21.75" customHeight="1">
      <c r="B2051" s="452"/>
      <c r="C2051" s="899"/>
      <c r="D2051" s="899"/>
      <c r="E2051" s="901" t="s">
        <v>1275</v>
      </c>
      <c r="F2051" s="944"/>
      <c r="G2051" s="943">
        <v>0.15</v>
      </c>
      <c r="H2051" s="548">
        <f>H2050*G2051</f>
        <v>181.00059615000001</v>
      </c>
    </row>
    <row r="2052" spans="2:8" s="451" customFormat="1" ht="21.75" customHeight="1">
      <c r="B2052" s="452"/>
      <c r="C2052" s="899"/>
      <c r="D2052" s="899"/>
      <c r="E2052" s="901" t="s">
        <v>1276</v>
      </c>
      <c r="F2052" s="944"/>
      <c r="G2052" s="943">
        <v>0.05</v>
      </c>
      <c r="H2052" s="548">
        <f>H2050*G2052</f>
        <v>60.333532050000009</v>
      </c>
    </row>
    <row r="2053" spans="2:8" s="451" customFormat="1" ht="21.75" customHeight="1">
      <c r="B2053" s="452"/>
      <c r="C2053" s="899"/>
      <c r="D2053" s="899"/>
      <c r="E2053" s="901" t="s">
        <v>1277</v>
      </c>
      <c r="F2053" s="944"/>
      <c r="G2053" s="943"/>
      <c r="H2053" s="548">
        <f>SUM(H2050:H2052)</f>
        <v>1448.0047692000003</v>
      </c>
    </row>
    <row r="2054" spans="2:8" s="451" customFormat="1" ht="21.75" customHeight="1">
      <c r="B2054" s="452"/>
      <c r="C2054" s="899"/>
      <c r="D2054" s="899"/>
      <c r="E2054" s="915" t="s">
        <v>1278</v>
      </c>
      <c r="F2054" s="934"/>
      <c r="G2054" s="936"/>
      <c r="H2054" s="555">
        <f>ROUND((H2053),2)</f>
        <v>1448</v>
      </c>
    </row>
    <row r="2055" spans="2:8" s="451" customFormat="1" ht="21.75" customHeight="1">
      <c r="B2055" s="452"/>
      <c r="C2055" s="948" t="s">
        <v>1786</v>
      </c>
      <c r="D2055" s="896"/>
      <c r="E2055" s="892"/>
      <c r="F2055" s="896"/>
      <c r="G2055" s="896"/>
      <c r="H2055" s="892"/>
    </row>
    <row r="2056" spans="2:8" s="451" customFormat="1" ht="21.75" customHeight="1">
      <c r="B2056" s="452"/>
      <c r="C2056" s="896"/>
      <c r="D2056" s="896"/>
      <c r="E2056" s="896"/>
      <c r="F2056" s="896"/>
      <c r="G2056" s="896"/>
      <c r="H2056" s="896"/>
    </row>
    <row r="2057" spans="2:8" s="451" customFormat="1" ht="21.75" customHeight="1">
      <c r="B2057" s="452"/>
      <c r="C2057" s="949" t="s">
        <v>1403</v>
      </c>
      <c r="D2057" s="896"/>
      <c r="E2057" s="896"/>
      <c r="F2057" s="896"/>
      <c r="G2057" s="896"/>
      <c r="H2057" s="896"/>
    </row>
    <row r="2058" spans="2:8" s="451" customFormat="1" ht="21.75" customHeight="1">
      <c r="B2058" s="452"/>
      <c r="C2058" s="890"/>
      <c r="D2058" s="896"/>
      <c r="E2058" s="896"/>
      <c r="F2058" s="950"/>
      <c r="G2058" s="951"/>
      <c r="H2058" s="951"/>
    </row>
    <row r="2059" spans="2:8" s="451" customFormat="1" ht="21.75" customHeight="1">
      <c r="B2059" s="452"/>
      <c r="C2059" s="890"/>
      <c r="D2059" s="952"/>
      <c r="E2059" s="952"/>
      <c r="F2059" s="1192" t="s">
        <v>1405</v>
      </c>
      <c r="G2059" s="1192"/>
      <c r="H2059" s="1192"/>
    </row>
    <row r="2060" spans="2:8" s="451" customFormat="1" ht="21.75" customHeight="1">
      <c r="B2060" s="452"/>
      <c r="C2060" s="890"/>
      <c r="D2060" s="890"/>
      <c r="E2060" s="890"/>
      <c r="F2060" s="890"/>
      <c r="G2060" s="890"/>
      <c r="H2060" s="890"/>
    </row>
    <row r="2061" spans="2:8" s="451" customFormat="1" ht="21.75" customHeight="1">
      <c r="B2061" s="452"/>
      <c r="C2061" s="890"/>
      <c r="D2061" s="890"/>
      <c r="E2061" s="890"/>
      <c r="F2061" s="890"/>
      <c r="G2061" s="890"/>
      <c r="H2061" s="890"/>
    </row>
    <row r="2062" spans="2:8" s="451" customFormat="1" ht="80.099999999999994" customHeight="1">
      <c r="B2062" s="452"/>
      <c r="C2062" s="890"/>
      <c r="D2062" s="890"/>
      <c r="E2062" s="890"/>
      <c r="F2062" s="890"/>
      <c r="G2062" s="890"/>
      <c r="H2062" s="890"/>
    </row>
    <row r="2063" spans="2:8" s="451" customFormat="1" ht="21.75" customHeight="1">
      <c r="B2063" s="452"/>
      <c r="C2063" s="1193" t="s">
        <v>1579</v>
      </c>
      <c r="D2063" s="1193"/>
      <c r="E2063" s="1193"/>
      <c r="F2063" s="1193"/>
      <c r="G2063" s="1193"/>
      <c r="H2063" s="1193"/>
    </row>
    <row r="2064" spans="2:8" s="451" customFormat="1" ht="21.75" customHeight="1">
      <c r="B2064" s="452"/>
      <c r="C2064" s="894" t="s">
        <v>1255</v>
      </c>
      <c r="D2064" s="895" t="s">
        <v>338</v>
      </c>
      <c r="E2064" s="896"/>
      <c r="F2064" s="896"/>
      <c r="G2064" s="897" t="s">
        <v>1256</v>
      </c>
      <c r="H2064" s="895" t="str">
        <f>+'PRESUPUESTO UNIV UARTES'!G152</f>
        <v>u</v>
      </c>
    </row>
    <row r="2065" spans="2:8" s="451" customFormat="1" ht="60" customHeight="1">
      <c r="B2065" s="452"/>
      <c r="C2065" s="898" t="s">
        <v>1258</v>
      </c>
      <c r="D2065" s="1194" t="s">
        <v>132</v>
      </c>
      <c r="E2065" s="1194"/>
      <c r="F2065" s="1194"/>
      <c r="G2065" s="1194"/>
      <c r="H2065" s="900"/>
    </row>
    <row r="2066" spans="2:8" s="451" customFormat="1" ht="21.75" customHeight="1">
      <c r="B2066" s="452"/>
      <c r="C2066" s="896"/>
      <c r="D2066" s="896"/>
      <c r="E2066" s="896"/>
      <c r="F2066" s="896"/>
      <c r="G2066" s="896"/>
      <c r="H2066" s="896"/>
    </row>
    <row r="2067" spans="2:8" s="451" customFormat="1" ht="21.75" customHeight="1">
      <c r="B2067" s="452"/>
      <c r="C2067" s="901" t="s">
        <v>1259</v>
      </c>
      <c r="D2067" s="902"/>
      <c r="E2067" s="902"/>
      <c r="F2067" s="902"/>
      <c r="G2067" s="902"/>
      <c r="H2067" s="903"/>
    </row>
    <row r="2068" spans="2:8" s="451" customFormat="1" ht="21.75" customHeight="1">
      <c r="B2068" s="452"/>
      <c r="C2068" s="904" t="s">
        <v>8</v>
      </c>
      <c r="D2068" s="904" t="s">
        <v>10</v>
      </c>
      <c r="E2068" s="904" t="s">
        <v>1261</v>
      </c>
      <c r="F2068" s="905" t="s">
        <v>1262</v>
      </c>
      <c r="G2068" s="905" t="s">
        <v>1263</v>
      </c>
      <c r="H2068" s="906" t="s">
        <v>1264</v>
      </c>
    </row>
    <row r="2069" spans="2:8" s="451" customFormat="1" ht="21.75" customHeight="1">
      <c r="B2069" s="452"/>
      <c r="C2069" s="907" t="s">
        <v>1282</v>
      </c>
      <c r="D2069" s="908"/>
      <c r="E2069" s="909"/>
      <c r="F2069" s="910"/>
      <c r="G2069" s="910"/>
      <c r="H2069" s="479">
        <f>5%*H2084</f>
        <v>4.0962209999999999</v>
      </c>
    </row>
    <row r="2070" spans="2:8" s="451" customFormat="1" ht="21.75" customHeight="1">
      <c r="B2070" s="452"/>
      <c r="C2070" s="907"/>
      <c r="D2070" s="921"/>
      <c r="E2070" s="909"/>
      <c r="F2070" s="953"/>
      <c r="G2070" s="909"/>
      <c r="H2070" s="908"/>
    </row>
    <row r="2071" spans="2:8" s="451" customFormat="1" ht="21.75" customHeight="1">
      <c r="B2071" s="452"/>
      <c r="C2071" s="907"/>
      <c r="D2071" s="908"/>
      <c r="E2071" s="907"/>
      <c r="F2071" s="953"/>
      <c r="G2071" s="908"/>
      <c r="H2071" s="908"/>
    </row>
    <row r="2072" spans="2:8" s="451" customFormat="1" ht="21.75" customHeight="1">
      <c r="B2072" s="452"/>
      <c r="C2072" s="907"/>
      <c r="D2072" s="908"/>
      <c r="E2072" s="907"/>
      <c r="F2072" s="908"/>
      <c r="G2072" s="908"/>
      <c r="H2072" s="908"/>
    </row>
    <row r="2073" spans="2:8" s="451" customFormat="1" ht="21.75" customHeight="1">
      <c r="B2073" s="452"/>
      <c r="C2073" s="907"/>
      <c r="D2073" s="908"/>
      <c r="E2073" s="907"/>
      <c r="F2073" s="908"/>
      <c r="G2073" s="908"/>
      <c r="H2073" s="908"/>
    </row>
    <row r="2074" spans="2:8" s="451" customFormat="1" ht="21.75" customHeight="1">
      <c r="B2074" s="452"/>
      <c r="C2074" s="907"/>
      <c r="D2074" s="908"/>
      <c r="E2074" s="907"/>
      <c r="F2074" s="908"/>
      <c r="G2074" s="908"/>
      <c r="H2074" s="908"/>
    </row>
    <row r="2075" spans="2:8" s="451" customFormat="1" ht="21.75" customHeight="1">
      <c r="B2075" s="452"/>
      <c r="C2075" s="912" t="s">
        <v>1279</v>
      </c>
      <c r="D2075" s="913"/>
      <c r="E2075" s="912"/>
      <c r="F2075" s="913"/>
      <c r="G2075" s="914"/>
      <c r="H2075" s="960">
        <f>SUM(H2069:H2074)</f>
        <v>4.0962209999999999</v>
      </c>
    </row>
    <row r="2076" spans="2:8" s="451" customFormat="1" ht="21.75" customHeight="1">
      <c r="B2076" s="452"/>
      <c r="C2076" s="915" t="s">
        <v>1267</v>
      </c>
      <c r="D2076" s="916"/>
      <c r="E2076" s="916"/>
      <c r="F2076" s="916"/>
      <c r="G2076" s="916"/>
      <c r="H2076" s="903"/>
    </row>
    <row r="2077" spans="2:8" s="451" customFormat="1" ht="21.75" customHeight="1">
      <c r="B2077" s="452"/>
      <c r="C2077" s="905" t="s">
        <v>8</v>
      </c>
      <c r="D2077" s="917" t="s">
        <v>10</v>
      </c>
      <c r="E2077" s="905" t="s">
        <v>1268</v>
      </c>
      <c r="F2077" s="905" t="s">
        <v>1262</v>
      </c>
      <c r="G2077" s="905" t="s">
        <v>1263</v>
      </c>
      <c r="H2077" s="905" t="s">
        <v>1264</v>
      </c>
    </row>
    <row r="2078" spans="2:8" s="451" customFormat="1" ht="21.75" customHeight="1">
      <c r="B2078" s="452"/>
      <c r="C2078" s="918" t="s">
        <v>1784</v>
      </c>
      <c r="D2078" s="910">
        <v>1</v>
      </c>
      <c r="E2078" s="919">
        <f>+'MANO DE OBRA'!F9</f>
        <v>3.83</v>
      </c>
      <c r="F2078" s="910">
        <f>D2078*E2078</f>
        <v>3.83</v>
      </c>
      <c r="G2078" s="910">
        <v>6.8555999999999999</v>
      </c>
      <c r="H2078" s="910">
        <f>F2078*G2078</f>
        <v>26.256948000000001</v>
      </c>
    </row>
    <row r="2079" spans="2:8" s="451" customFormat="1" ht="21.75" customHeight="1">
      <c r="B2079" s="452"/>
      <c r="C2079" s="920" t="s">
        <v>1765</v>
      </c>
      <c r="D2079" s="908">
        <v>1</v>
      </c>
      <c r="E2079" s="907">
        <f>+'MANO DE OBRA'!F6</f>
        <v>3.83</v>
      </c>
      <c r="F2079" s="908">
        <f t="shared" ref="F2079:F2080" si="32">D2079*E2079</f>
        <v>3.83</v>
      </c>
      <c r="G2079" s="908">
        <f>+G2078</f>
        <v>6.8555999999999999</v>
      </c>
      <c r="H2079" s="908">
        <f t="shared" ref="H2079:H2080" si="33">F2079*G2079</f>
        <v>26.256948000000001</v>
      </c>
    </row>
    <row r="2080" spans="2:8" s="451" customFormat="1" ht="21.75" customHeight="1">
      <c r="B2080" s="452"/>
      <c r="C2080" s="920" t="s">
        <v>1785</v>
      </c>
      <c r="D2080" s="921">
        <v>1</v>
      </c>
      <c r="E2080" s="922">
        <v>4.29</v>
      </c>
      <c r="F2080" s="908">
        <f t="shared" si="32"/>
        <v>4.29</v>
      </c>
      <c r="G2080" s="908">
        <f>+G2078</f>
        <v>6.8555999999999999</v>
      </c>
      <c r="H2080" s="908">
        <f t="shared" si="33"/>
        <v>29.410523999999999</v>
      </c>
    </row>
    <row r="2081" spans="2:8" s="451" customFormat="1" ht="21.75" customHeight="1">
      <c r="B2081" s="452"/>
      <c r="C2081" s="920"/>
      <c r="D2081" s="921"/>
      <c r="E2081" s="922"/>
      <c r="F2081" s="908"/>
      <c r="G2081" s="899"/>
      <c r="H2081" s="908"/>
    </row>
    <row r="2082" spans="2:8" s="451" customFormat="1" ht="21.75" customHeight="1">
      <c r="B2082" s="452"/>
      <c r="C2082" s="920"/>
      <c r="D2082" s="908"/>
      <c r="E2082" s="907"/>
      <c r="F2082" s="908"/>
      <c r="G2082" s="899"/>
      <c r="H2082" s="908"/>
    </row>
    <row r="2083" spans="2:8" s="451" customFormat="1" ht="21.75" customHeight="1">
      <c r="B2083" s="452"/>
      <c r="C2083" s="920"/>
      <c r="D2083" s="908"/>
      <c r="E2083" s="907"/>
      <c r="F2083" s="908"/>
      <c r="G2083" s="908"/>
      <c r="H2083" s="908"/>
    </row>
    <row r="2084" spans="2:8" s="451" customFormat="1" ht="21.75" customHeight="1">
      <c r="B2084" s="452"/>
      <c r="C2084" s="913" t="s">
        <v>1269</v>
      </c>
      <c r="D2084" s="913"/>
      <c r="E2084" s="912"/>
      <c r="F2084" s="913"/>
      <c r="G2084" s="903"/>
      <c r="H2084" s="914">
        <f>SUM(H2078:H2083)</f>
        <v>81.924419999999998</v>
      </c>
    </row>
    <row r="2085" spans="2:8" s="451" customFormat="1" ht="21.75" customHeight="1">
      <c r="B2085" s="452"/>
      <c r="C2085" s="502" t="s">
        <v>547</v>
      </c>
      <c r="D2085" s="469"/>
      <c r="E2085" s="503"/>
      <c r="F2085" s="503"/>
      <c r="G2085" s="469"/>
      <c r="H2085" s="470"/>
    </row>
    <row r="2086" spans="2:8" s="451" customFormat="1" ht="21.75" customHeight="1">
      <c r="B2086" s="452"/>
      <c r="C2086" s="579" t="s">
        <v>8</v>
      </c>
      <c r="D2086" s="519"/>
      <c r="E2086" s="519" t="s">
        <v>9</v>
      </c>
      <c r="F2086" s="520" t="s">
        <v>10</v>
      </c>
      <c r="G2086" s="520" t="s">
        <v>1270</v>
      </c>
      <c r="H2086" s="519" t="s">
        <v>1264</v>
      </c>
    </row>
    <row r="2087" spans="2:8" s="451" customFormat="1" ht="99" customHeight="1">
      <c r="B2087" s="452"/>
      <c r="C2087" s="1198" t="s">
        <v>132</v>
      </c>
      <c r="D2087" s="1199"/>
      <c r="E2087" s="737" t="s">
        <v>1257</v>
      </c>
      <c r="F2087" s="734">
        <v>1</v>
      </c>
      <c r="G2087" s="735">
        <v>693.98</v>
      </c>
      <c r="H2087" s="619">
        <f>F2087*G2087</f>
        <v>693.98</v>
      </c>
    </row>
    <row r="2088" spans="2:8" s="451" customFormat="1" ht="21.75" customHeight="1">
      <c r="B2088" s="452"/>
      <c r="C2088" s="528"/>
      <c r="D2088" s="491"/>
      <c r="E2088" s="529"/>
      <c r="F2088" s="512"/>
      <c r="G2088" s="595"/>
      <c r="H2088" s="510"/>
    </row>
    <row r="2089" spans="2:8" s="451" customFormat="1" ht="21.75" customHeight="1">
      <c r="B2089" s="452"/>
      <c r="C2089" s="528"/>
      <c r="D2089" s="491"/>
      <c r="E2089" s="594"/>
      <c r="F2089" s="512"/>
      <c r="G2089" s="595"/>
      <c r="H2089" s="510"/>
    </row>
    <row r="2090" spans="2:8" s="451" customFormat="1" ht="21.75" customHeight="1">
      <c r="B2090" s="452"/>
      <c r="C2090" s="528"/>
      <c r="D2090" s="491"/>
      <c r="E2090" s="529"/>
      <c r="F2090" s="512"/>
      <c r="G2090" s="531"/>
      <c r="H2090" s="510"/>
    </row>
    <row r="2091" spans="2:8" s="451" customFormat="1" ht="21.75" customHeight="1">
      <c r="B2091" s="452"/>
      <c r="C2091" s="528"/>
      <c r="D2091" s="491"/>
      <c r="E2091" s="529"/>
      <c r="F2091" s="512"/>
      <c r="G2091" s="531"/>
      <c r="H2091" s="510"/>
    </row>
    <row r="2092" spans="2:8" s="451" customFormat="1" ht="21.75" customHeight="1">
      <c r="B2092" s="452"/>
      <c r="C2092" s="528"/>
      <c r="D2092" s="491"/>
      <c r="E2092" s="529"/>
      <c r="F2092" s="512"/>
      <c r="G2092" s="531"/>
      <c r="H2092" s="510"/>
    </row>
    <row r="2093" spans="2:8" s="451" customFormat="1" ht="21.75" customHeight="1">
      <c r="B2093" s="452"/>
      <c r="C2093" s="528"/>
      <c r="D2093" s="491"/>
      <c r="E2093" s="529"/>
      <c r="F2093" s="512"/>
      <c r="G2093" s="531"/>
      <c r="H2093" s="532"/>
    </row>
    <row r="2094" spans="2:8" s="451" customFormat="1" ht="21.75" customHeight="1">
      <c r="B2094" s="452"/>
      <c r="C2094" s="528"/>
      <c r="D2094" s="491"/>
      <c r="E2094" s="529"/>
      <c r="F2094" s="512"/>
      <c r="G2094" s="531"/>
      <c r="H2094" s="532"/>
    </row>
    <row r="2095" spans="2:8" s="451" customFormat="1" ht="21.75" customHeight="1">
      <c r="B2095" s="452"/>
      <c r="C2095" s="533"/>
      <c r="D2095" s="498"/>
      <c r="E2095" s="534"/>
      <c r="F2095" s="497"/>
      <c r="G2095" s="535"/>
      <c r="H2095" s="536"/>
    </row>
    <row r="2096" spans="2:8" s="451" customFormat="1" ht="21.75" customHeight="1">
      <c r="B2096" s="452"/>
      <c r="C2096" s="476" t="s">
        <v>1271</v>
      </c>
      <c r="D2096" s="531"/>
      <c r="E2096" s="538"/>
      <c r="F2096" s="498"/>
      <c r="G2096" s="497"/>
      <c r="H2096" s="539">
        <f>SUM(H2087:H2095)</f>
        <v>693.98</v>
      </c>
    </row>
    <row r="2097" spans="2:8" s="451" customFormat="1" ht="21.75" customHeight="1">
      <c r="B2097" s="452"/>
      <c r="C2097" s="468" t="s">
        <v>1272</v>
      </c>
      <c r="D2097" s="469"/>
      <c r="E2097" s="469"/>
      <c r="F2097" s="469"/>
      <c r="G2097" s="469"/>
      <c r="H2097" s="470"/>
    </row>
    <row r="2098" spans="2:8" s="451" customFormat="1" ht="21.75" customHeight="1">
      <c r="B2098" s="452"/>
      <c r="C2098" s="579" t="s">
        <v>8</v>
      </c>
      <c r="D2098" s="519"/>
      <c r="E2098" s="519" t="s">
        <v>9</v>
      </c>
      <c r="F2098" s="543" t="s">
        <v>10</v>
      </c>
      <c r="G2098" s="520" t="s">
        <v>1261</v>
      </c>
      <c r="H2098" s="519" t="s">
        <v>1264</v>
      </c>
    </row>
    <row r="2099" spans="2:8" s="451" customFormat="1" ht="21.75" customHeight="1">
      <c r="B2099" s="452"/>
      <c r="C2099" s="1195"/>
      <c r="D2099" s="1196"/>
      <c r="E2099" s="545"/>
      <c r="F2099" s="567"/>
      <c r="G2099" s="544"/>
      <c r="H2099" s="479"/>
    </row>
    <row r="2100" spans="2:8" s="451" customFormat="1" ht="21.75" customHeight="1">
      <c r="B2100" s="452"/>
      <c r="C2100" s="613"/>
      <c r="D2100" s="531"/>
      <c r="E2100" s="547"/>
      <c r="F2100" s="512"/>
      <c r="G2100" s="476"/>
      <c r="H2100" s="510"/>
    </row>
    <row r="2101" spans="2:8" s="451" customFormat="1" ht="21.75" customHeight="1">
      <c r="B2101" s="452"/>
      <c r="C2101" s="613"/>
      <c r="D2101" s="531"/>
      <c r="E2101" s="547"/>
      <c r="F2101" s="512"/>
      <c r="G2101" s="476"/>
      <c r="H2101" s="510"/>
    </row>
    <row r="2102" spans="2:8" s="451" customFormat="1" ht="21.75" customHeight="1">
      <c r="B2102" s="452"/>
      <c r="C2102" s="613"/>
      <c r="D2102" s="531"/>
      <c r="E2102" s="547"/>
      <c r="F2102" s="512"/>
      <c r="G2102" s="476"/>
      <c r="H2102" s="510"/>
    </row>
    <row r="2103" spans="2:8" s="451" customFormat="1" ht="21.75" customHeight="1">
      <c r="B2103" s="452"/>
      <c r="C2103" s="515" t="s">
        <v>1273</v>
      </c>
      <c r="D2103" s="548"/>
      <c r="E2103" s="548"/>
      <c r="F2103" s="549"/>
      <c r="G2103" s="550"/>
      <c r="H2103" s="620">
        <f>SUM(H2099:H2102)</f>
        <v>0</v>
      </c>
    </row>
    <row r="2104" spans="2:8" s="451" customFormat="1" ht="21.75" customHeight="1">
      <c r="B2104" s="452"/>
      <c r="C2104" s="491"/>
      <c r="D2104" s="491"/>
      <c r="E2104" s="496"/>
      <c r="F2104" s="498"/>
      <c r="G2104" s="551"/>
      <c r="H2104" s="552">
        <f>H2075+H2084+H2096+H2103</f>
        <v>780.00064099999997</v>
      </c>
    </row>
    <row r="2105" spans="2:8" s="451" customFormat="1" ht="21.75" customHeight="1">
      <c r="B2105" s="452"/>
      <c r="C2105" s="553"/>
      <c r="D2105" s="553"/>
      <c r="E2105" s="515" t="s">
        <v>1274</v>
      </c>
      <c r="F2105" s="549"/>
      <c r="G2105" s="548"/>
      <c r="H2105" s="470">
        <f>ROUND((H2103+H2096+H2084+H2075),2)</f>
        <v>780</v>
      </c>
    </row>
    <row r="2106" spans="2:8" s="451" customFormat="1" ht="21.75" customHeight="1">
      <c r="B2106" s="452"/>
      <c r="C2106" s="553"/>
      <c r="D2106" s="553"/>
      <c r="E2106" s="468" t="s">
        <v>1275</v>
      </c>
      <c r="F2106" s="549"/>
      <c r="G2106" s="554">
        <v>0.15</v>
      </c>
      <c r="H2106" s="548">
        <f>H2105*G2106</f>
        <v>117</v>
      </c>
    </row>
    <row r="2107" spans="2:8" s="451" customFormat="1" ht="21.75" customHeight="1">
      <c r="B2107" s="452"/>
      <c r="C2107" s="553"/>
      <c r="D2107" s="553"/>
      <c r="E2107" s="468" t="s">
        <v>1276</v>
      </c>
      <c r="F2107" s="549"/>
      <c r="G2107" s="554">
        <v>0.05</v>
      </c>
      <c r="H2107" s="548">
        <f>H2105*G2107</f>
        <v>39</v>
      </c>
    </row>
    <row r="2108" spans="2:8" s="451" customFormat="1" ht="21.75" customHeight="1">
      <c r="B2108" s="452"/>
      <c r="C2108" s="553"/>
      <c r="D2108" s="553"/>
      <c r="E2108" s="468" t="s">
        <v>1277</v>
      </c>
      <c r="F2108" s="549"/>
      <c r="G2108" s="548"/>
      <c r="H2108" s="548">
        <f>SUM(H2105:H2107)</f>
        <v>936</v>
      </c>
    </row>
    <row r="2109" spans="2:8" s="451" customFormat="1" ht="21.75" customHeight="1">
      <c r="B2109" s="452"/>
      <c r="C2109" s="553"/>
      <c r="D2109" s="553"/>
      <c r="E2109" s="502" t="s">
        <v>1587</v>
      </c>
      <c r="F2109" s="498"/>
      <c r="G2109" s="535"/>
      <c r="H2109" s="555">
        <f>ROUND((H2108),2)</f>
        <v>936</v>
      </c>
    </row>
    <row r="2110" spans="2:8" s="451" customFormat="1" ht="21.75" customHeight="1">
      <c r="B2110" s="452"/>
      <c r="C2110" s="948" t="s">
        <v>1783</v>
      </c>
      <c r="D2110" s="896"/>
      <c r="E2110" s="892"/>
      <c r="F2110" s="896"/>
      <c r="G2110" s="896"/>
      <c r="H2110" s="892"/>
    </row>
    <row r="2111" spans="2:8" s="451" customFormat="1" ht="21.75" customHeight="1">
      <c r="B2111" s="452"/>
      <c r="C2111" s="896"/>
      <c r="D2111" s="896"/>
      <c r="E2111" s="896"/>
      <c r="F2111" s="896"/>
      <c r="G2111" s="896"/>
      <c r="H2111" s="896"/>
    </row>
    <row r="2112" spans="2:8" s="451" customFormat="1" ht="21.75" customHeight="1">
      <c r="B2112" s="452"/>
      <c r="C2112" s="949" t="s">
        <v>1403</v>
      </c>
      <c r="D2112" s="896"/>
      <c r="E2112" s="896"/>
      <c r="F2112" s="896"/>
      <c r="G2112" s="896"/>
      <c r="H2112" s="896"/>
    </row>
    <row r="2113" spans="2:8" s="451" customFormat="1" ht="21.75" customHeight="1">
      <c r="B2113" s="452"/>
      <c r="C2113" s="890"/>
      <c r="D2113" s="896"/>
      <c r="E2113" s="896"/>
      <c r="F2113" s="950"/>
      <c r="G2113" s="951"/>
      <c r="H2113" s="951"/>
    </row>
    <row r="2114" spans="2:8" s="451" customFormat="1" ht="21.75" customHeight="1">
      <c r="B2114" s="452"/>
      <c r="C2114" s="890"/>
      <c r="D2114" s="952"/>
      <c r="E2114" s="952"/>
      <c r="F2114" s="1192" t="s">
        <v>1405</v>
      </c>
      <c r="G2114" s="1192"/>
      <c r="H2114" s="1192"/>
    </row>
    <row r="2115" spans="2:8" s="451" customFormat="1" ht="21.75" customHeight="1">
      <c r="B2115" s="452"/>
      <c r="C2115" s="890"/>
      <c r="D2115" s="952"/>
      <c r="E2115" s="952"/>
      <c r="F2115" s="1197"/>
      <c r="G2115" s="1197"/>
      <c r="H2115" s="1197"/>
    </row>
    <row r="2116" spans="2:8" s="451" customFormat="1" ht="21.75" customHeight="1">
      <c r="B2116" s="452"/>
      <c r="C2116" s="890"/>
      <c r="D2116" s="896"/>
      <c r="E2116" s="896"/>
      <c r="F2116" s="893"/>
      <c r="G2116" s="893"/>
      <c r="H2116" s="896"/>
    </row>
    <row r="2117" spans="2:8" s="451" customFormat="1" ht="21.75" customHeight="1">
      <c r="B2117" s="452"/>
      <c r="C2117" s="454"/>
      <c r="D2117" s="454"/>
      <c r="E2117" s="589"/>
      <c r="F2117" s="589"/>
      <c r="G2117" s="589"/>
      <c r="H2117" s="589"/>
    </row>
    <row r="2118" spans="2:8" s="451" customFormat="1" ht="21.75" customHeight="1">
      <c r="B2118" s="452"/>
      <c r="C2118" s="454"/>
      <c r="D2118" s="454"/>
      <c r="E2118" s="589"/>
      <c r="F2118" s="589"/>
      <c r="G2118" s="589"/>
      <c r="H2118" s="589"/>
    </row>
    <row r="2119" spans="2:8" s="451" customFormat="1" ht="21.75" customHeight="1">
      <c r="B2119" s="452"/>
      <c r="C2119" s="454"/>
      <c r="D2119" s="454"/>
      <c r="E2119" s="589"/>
      <c r="F2119" s="589"/>
      <c r="G2119" s="589"/>
      <c r="H2119" s="589"/>
    </row>
    <row r="2120" spans="2:8" s="451" customFormat="1" ht="21.75" customHeight="1">
      <c r="B2120" s="452"/>
      <c r="C2120" s="454"/>
      <c r="D2120" s="454"/>
      <c r="E2120" s="589"/>
      <c r="F2120" s="589"/>
      <c r="G2120" s="589"/>
      <c r="H2120" s="589"/>
    </row>
    <row r="2121" spans="2:8" s="451" customFormat="1" ht="21.75" customHeight="1">
      <c r="B2121" s="452"/>
      <c r="C2121" s="454"/>
      <c r="D2121" s="454"/>
      <c r="E2121" s="589"/>
      <c r="F2121" s="589"/>
      <c r="G2121" s="589"/>
      <c r="H2121" s="589"/>
    </row>
    <row r="2122" spans="2:8" s="451" customFormat="1" ht="21.75" customHeight="1">
      <c r="B2122" s="452"/>
      <c r="C2122" s="454"/>
      <c r="D2122" s="454"/>
      <c r="E2122" s="589"/>
      <c r="F2122" s="589"/>
      <c r="G2122" s="589"/>
      <c r="H2122" s="589"/>
    </row>
    <row r="2123" spans="2:8" s="451" customFormat="1" ht="21.75" customHeight="1">
      <c r="B2123" s="452"/>
      <c r="C2123" s="454"/>
      <c r="D2123" s="454"/>
      <c r="E2123" s="589"/>
      <c r="F2123" s="589"/>
      <c r="G2123" s="589"/>
      <c r="H2123" s="589"/>
    </row>
    <row r="2124" spans="2:8" s="451" customFormat="1" ht="21.75" customHeight="1">
      <c r="B2124" s="452"/>
      <c r="C2124" s="454"/>
      <c r="D2124" s="454"/>
      <c r="E2124" s="589"/>
      <c r="F2124" s="589"/>
      <c r="G2124" s="589"/>
      <c r="H2124" s="589"/>
    </row>
    <row r="2125" spans="2:8" s="451" customFormat="1" ht="21.75" customHeight="1">
      <c r="B2125" s="452"/>
      <c r="C2125" s="454"/>
      <c r="D2125" s="454"/>
      <c r="E2125" s="589"/>
      <c r="F2125" s="589"/>
      <c r="G2125" s="589"/>
      <c r="H2125" s="589"/>
    </row>
    <row r="2126" spans="2:8" s="451" customFormat="1" ht="21.75" customHeight="1">
      <c r="B2126" s="452"/>
      <c r="C2126" s="454"/>
      <c r="D2126" s="454"/>
      <c r="E2126" s="589"/>
      <c r="F2126" s="589"/>
      <c r="G2126" s="589"/>
      <c r="H2126" s="589"/>
    </row>
    <row r="2127" spans="2:8" s="451" customFormat="1" ht="21.75" customHeight="1">
      <c r="B2127" s="452"/>
      <c r="C2127" s="454"/>
      <c r="D2127" s="454"/>
      <c r="E2127" s="589"/>
      <c r="F2127" s="589"/>
      <c r="G2127" s="589"/>
      <c r="H2127" s="589"/>
    </row>
    <row r="2128" spans="2:8" s="451" customFormat="1" ht="21.75" customHeight="1">
      <c r="B2128" s="452"/>
      <c r="C2128" s="454"/>
      <c r="D2128" s="454"/>
      <c r="E2128" s="589"/>
      <c r="F2128" s="589"/>
      <c r="G2128" s="589"/>
      <c r="H2128" s="589"/>
    </row>
    <row r="2129" spans="2:8" s="451" customFormat="1" ht="21.75" customHeight="1">
      <c r="B2129" s="452"/>
      <c r="C2129" s="454"/>
      <c r="D2129" s="454"/>
      <c r="E2129" s="589"/>
      <c r="F2129" s="589"/>
      <c r="G2129" s="589"/>
      <c r="H2129" s="589"/>
    </row>
    <row r="2130" spans="2:8" s="451" customFormat="1" ht="21.75" customHeight="1">
      <c r="B2130" s="452"/>
      <c r="C2130" s="454"/>
      <c r="D2130" s="454"/>
      <c r="E2130" s="589"/>
      <c r="F2130" s="589"/>
      <c r="G2130" s="589"/>
      <c r="H2130" s="589"/>
    </row>
    <row r="2131" spans="2:8" s="451" customFormat="1" ht="21.75" customHeight="1">
      <c r="B2131" s="452"/>
      <c r="C2131" s="454"/>
      <c r="D2131" s="454"/>
      <c r="E2131" s="589"/>
      <c r="F2131" s="589"/>
      <c r="G2131" s="589"/>
      <c r="H2131" s="589"/>
    </row>
    <row r="2132" spans="2:8" s="451" customFormat="1" ht="21.75" customHeight="1">
      <c r="B2132" s="452"/>
      <c r="C2132" s="454"/>
      <c r="D2132" s="454"/>
      <c r="E2132" s="589"/>
      <c r="F2132" s="589"/>
      <c r="G2132" s="589"/>
      <c r="H2132" s="589"/>
    </row>
    <row r="2133" spans="2:8" s="451" customFormat="1" ht="21.75" customHeight="1">
      <c r="B2133" s="452"/>
      <c r="C2133" s="454"/>
      <c r="D2133" s="454"/>
      <c r="E2133" s="589"/>
      <c r="F2133" s="589"/>
      <c r="G2133" s="589"/>
      <c r="H2133" s="589"/>
    </row>
    <row r="2134" spans="2:8" s="451" customFormat="1" ht="21.75" customHeight="1">
      <c r="B2134" s="452"/>
      <c r="C2134" s="454"/>
      <c r="D2134" s="454"/>
      <c r="E2134" s="589"/>
      <c r="F2134" s="589"/>
      <c r="G2134" s="589"/>
      <c r="H2134" s="589"/>
    </row>
    <row r="2135" spans="2:8" s="451" customFormat="1" ht="21.75" customHeight="1">
      <c r="B2135" s="452"/>
      <c r="C2135" s="454"/>
      <c r="D2135" s="454"/>
      <c r="E2135" s="589"/>
      <c r="F2135" s="589"/>
      <c r="G2135" s="589"/>
      <c r="H2135" s="589"/>
    </row>
    <row r="2136" spans="2:8" s="451" customFormat="1" ht="21.75" customHeight="1">
      <c r="B2136" s="452"/>
      <c r="C2136" s="454"/>
      <c r="D2136" s="454"/>
      <c r="E2136" s="589"/>
      <c r="F2136" s="589"/>
      <c r="G2136" s="589"/>
      <c r="H2136" s="589"/>
    </row>
    <row r="2137" spans="2:8" s="451" customFormat="1" ht="21.75" customHeight="1">
      <c r="B2137" s="452"/>
      <c r="C2137" s="454"/>
      <c r="D2137" s="454"/>
      <c r="E2137" s="589"/>
      <c r="F2137" s="589"/>
      <c r="G2137" s="589"/>
      <c r="H2137" s="589"/>
    </row>
    <row r="2138" spans="2:8" s="451" customFormat="1" ht="21.75" customHeight="1">
      <c r="B2138" s="452"/>
      <c r="C2138" s="454"/>
      <c r="D2138" s="454"/>
      <c r="E2138" s="589"/>
      <c r="F2138" s="589"/>
      <c r="G2138" s="589"/>
      <c r="H2138" s="589"/>
    </row>
    <row r="2139" spans="2:8" s="451" customFormat="1" ht="21.75" customHeight="1">
      <c r="B2139" s="452"/>
      <c r="C2139" s="454"/>
      <c r="D2139" s="454"/>
      <c r="E2139" s="589"/>
      <c r="F2139" s="589"/>
      <c r="G2139" s="589"/>
      <c r="H2139" s="589"/>
    </row>
    <row r="2140" spans="2:8" s="451" customFormat="1" ht="21.75" customHeight="1">
      <c r="B2140" s="452"/>
      <c r="C2140" s="454"/>
      <c r="D2140" s="454"/>
      <c r="E2140" s="589"/>
      <c r="F2140" s="589"/>
      <c r="G2140" s="589"/>
      <c r="H2140" s="589"/>
    </row>
    <row r="2141" spans="2:8" s="451" customFormat="1" ht="21.75" customHeight="1">
      <c r="B2141" s="452"/>
      <c r="C2141" s="454"/>
      <c r="D2141" s="454"/>
      <c r="E2141" s="589"/>
      <c r="F2141" s="589"/>
      <c r="G2141" s="589"/>
      <c r="H2141" s="589"/>
    </row>
    <row r="2142" spans="2:8" s="451" customFormat="1" ht="21.75" customHeight="1">
      <c r="B2142" s="452"/>
      <c r="C2142" s="454"/>
      <c r="D2142" s="454"/>
      <c r="E2142" s="589"/>
      <c r="F2142" s="589"/>
      <c r="G2142" s="589"/>
      <c r="H2142" s="589"/>
    </row>
    <row r="2143" spans="2:8" s="451" customFormat="1" ht="21.75" customHeight="1">
      <c r="B2143" s="452"/>
      <c r="C2143" s="454"/>
      <c r="D2143" s="454"/>
      <c r="E2143" s="589"/>
      <c r="F2143" s="589"/>
      <c r="G2143" s="589"/>
      <c r="H2143" s="589"/>
    </row>
    <row r="2144" spans="2:8" s="451" customFormat="1" ht="21.75" customHeight="1">
      <c r="B2144" s="452"/>
      <c r="C2144" s="454"/>
      <c r="D2144" s="454"/>
      <c r="E2144" s="589"/>
      <c r="F2144" s="589"/>
      <c r="G2144" s="589"/>
      <c r="H2144" s="589"/>
    </row>
    <row r="2145" spans="2:8" s="451" customFormat="1" ht="21.75" customHeight="1">
      <c r="B2145" s="452"/>
      <c r="C2145" s="454"/>
      <c r="D2145" s="454"/>
      <c r="E2145" s="589"/>
      <c r="F2145" s="589"/>
      <c r="G2145" s="589"/>
      <c r="H2145" s="589"/>
    </row>
    <row r="2146" spans="2:8" s="451" customFormat="1" ht="21.75" customHeight="1">
      <c r="B2146" s="452"/>
      <c r="C2146" s="454"/>
      <c r="D2146" s="454"/>
      <c r="E2146" s="589"/>
      <c r="F2146" s="589"/>
      <c r="G2146" s="589"/>
      <c r="H2146" s="589"/>
    </row>
    <row r="2147" spans="2:8" s="451" customFormat="1" ht="21.75" customHeight="1">
      <c r="B2147" s="452"/>
      <c r="C2147" s="454"/>
      <c r="D2147" s="454"/>
      <c r="E2147" s="589"/>
      <c r="F2147" s="589"/>
      <c r="G2147" s="589"/>
      <c r="H2147" s="589"/>
    </row>
    <row r="2148" spans="2:8" s="451" customFormat="1" ht="21.75" customHeight="1">
      <c r="B2148" s="452"/>
      <c r="C2148" s="454"/>
      <c r="D2148" s="454"/>
      <c r="E2148" s="589"/>
      <c r="F2148" s="589"/>
      <c r="G2148" s="589"/>
      <c r="H2148" s="589"/>
    </row>
    <row r="2149" spans="2:8" s="451" customFormat="1" ht="21.75" customHeight="1">
      <c r="B2149" s="452"/>
      <c r="C2149" s="454"/>
      <c r="D2149" s="454"/>
      <c r="E2149" s="589"/>
      <c r="F2149" s="589"/>
      <c r="G2149" s="589"/>
      <c r="H2149" s="589"/>
    </row>
    <row r="2150" spans="2:8" s="451" customFormat="1" ht="21.75" customHeight="1">
      <c r="B2150" s="452"/>
      <c r="C2150" s="454"/>
      <c r="D2150" s="454"/>
      <c r="E2150" s="589"/>
      <c r="F2150" s="589"/>
      <c r="G2150" s="589"/>
      <c r="H2150" s="589"/>
    </row>
    <row r="2151" spans="2:8" s="451" customFormat="1" ht="21.75" customHeight="1">
      <c r="B2151" s="452"/>
      <c r="C2151" s="454"/>
      <c r="D2151" s="454"/>
      <c r="E2151" s="589"/>
      <c r="F2151" s="589"/>
      <c r="G2151" s="589"/>
      <c r="H2151" s="589"/>
    </row>
    <row r="2152" spans="2:8" s="451" customFormat="1" ht="21.75" customHeight="1">
      <c r="B2152" s="452"/>
      <c r="C2152" s="454"/>
      <c r="D2152" s="454"/>
      <c r="E2152" s="589"/>
      <c r="F2152" s="589"/>
      <c r="G2152" s="589"/>
      <c r="H2152" s="589"/>
    </row>
    <row r="2153" spans="2:8" s="451" customFormat="1" ht="21.75" customHeight="1">
      <c r="B2153" s="452"/>
      <c r="C2153" s="454"/>
      <c r="D2153" s="454"/>
      <c r="E2153" s="589"/>
      <c r="F2153" s="589"/>
      <c r="G2153" s="589"/>
      <c r="H2153" s="589"/>
    </row>
    <row r="2154" spans="2:8" s="451" customFormat="1" ht="21.75" customHeight="1">
      <c r="B2154" s="452"/>
      <c r="C2154" s="454"/>
      <c r="D2154" s="454"/>
      <c r="E2154" s="589"/>
      <c r="F2154" s="589"/>
      <c r="G2154" s="589"/>
      <c r="H2154" s="589"/>
    </row>
    <row r="2155" spans="2:8" s="451" customFormat="1" ht="21.75" customHeight="1">
      <c r="B2155" s="452"/>
      <c r="C2155" s="454"/>
      <c r="D2155" s="454"/>
      <c r="E2155" s="589"/>
      <c r="F2155" s="589"/>
      <c r="G2155" s="589"/>
      <c r="H2155" s="589"/>
    </row>
    <row r="2156" spans="2:8" s="451" customFormat="1" ht="21.75" customHeight="1">
      <c r="B2156" s="452"/>
      <c r="C2156" s="454"/>
      <c r="D2156" s="454"/>
      <c r="E2156" s="589"/>
      <c r="F2156" s="589"/>
      <c r="G2156" s="589"/>
      <c r="H2156" s="589"/>
    </row>
    <row r="2157" spans="2:8" s="451" customFormat="1" ht="21.75" customHeight="1">
      <c r="B2157" s="452"/>
      <c r="C2157" s="454"/>
      <c r="D2157" s="454"/>
      <c r="E2157" s="589"/>
      <c r="F2157" s="589"/>
      <c r="G2157" s="589"/>
      <c r="H2157" s="589"/>
    </row>
    <row r="2158" spans="2:8" s="451" customFormat="1" ht="21.75" customHeight="1">
      <c r="B2158" s="452"/>
      <c r="C2158" s="454"/>
      <c r="D2158" s="454"/>
      <c r="E2158" s="589"/>
      <c r="F2158" s="589"/>
      <c r="G2158" s="589"/>
      <c r="H2158" s="589"/>
    </row>
    <row r="2159" spans="2:8" s="451" customFormat="1" ht="21.75" customHeight="1">
      <c r="B2159" s="452"/>
      <c r="C2159" s="454"/>
      <c r="D2159" s="454"/>
      <c r="E2159" s="589"/>
      <c r="F2159" s="589"/>
      <c r="G2159" s="589"/>
      <c r="H2159" s="589"/>
    </row>
    <row r="2160" spans="2:8" s="451" customFormat="1" ht="21.75" customHeight="1">
      <c r="B2160" s="452"/>
      <c r="C2160" s="454"/>
      <c r="D2160" s="454"/>
      <c r="E2160" s="589"/>
      <c r="F2160" s="589"/>
      <c r="G2160" s="589"/>
      <c r="H2160" s="589"/>
    </row>
    <row r="2161" spans="2:8" s="451" customFormat="1" ht="21.75" customHeight="1">
      <c r="B2161" s="452"/>
      <c r="C2161" s="454"/>
      <c r="D2161" s="454"/>
      <c r="E2161" s="589"/>
      <c r="F2161" s="589"/>
      <c r="G2161" s="589"/>
      <c r="H2161" s="589"/>
    </row>
    <row r="2162" spans="2:8" s="451" customFormat="1" ht="21.75" customHeight="1">
      <c r="B2162" s="452"/>
      <c r="C2162" s="454"/>
      <c r="D2162" s="454"/>
      <c r="E2162" s="589"/>
      <c r="F2162" s="589"/>
      <c r="G2162" s="589"/>
      <c r="H2162" s="589"/>
    </row>
    <row r="2163" spans="2:8" s="451" customFormat="1" ht="21.75" customHeight="1">
      <c r="B2163" s="452"/>
      <c r="C2163" s="454"/>
      <c r="D2163" s="454"/>
      <c r="E2163" s="589"/>
      <c r="F2163" s="589"/>
      <c r="G2163" s="589"/>
      <c r="H2163" s="589"/>
    </row>
    <row r="2164" spans="2:8" s="451" customFormat="1" ht="21.75" customHeight="1">
      <c r="B2164" s="452"/>
      <c r="C2164" s="454"/>
      <c r="D2164" s="454"/>
      <c r="E2164" s="589"/>
      <c r="F2164" s="589"/>
      <c r="G2164" s="589"/>
      <c r="H2164" s="589"/>
    </row>
    <row r="2165" spans="2:8" s="451" customFormat="1" ht="21.75" customHeight="1">
      <c r="B2165" s="452"/>
      <c r="C2165" s="454"/>
      <c r="D2165" s="454"/>
      <c r="E2165" s="589"/>
      <c r="F2165" s="589"/>
      <c r="G2165" s="589"/>
      <c r="H2165" s="589"/>
    </row>
  </sheetData>
  <sheetProtection selectLockedCells="1" selectUnlockedCells="1"/>
  <mergeCells count="193">
    <mergeCell ref="C1689:D1689"/>
    <mergeCell ref="F1773:H1773"/>
    <mergeCell ref="C1777:H1777"/>
    <mergeCell ref="D1779:G1779"/>
    <mergeCell ref="C1815:D1815"/>
    <mergeCell ref="F1830:H1830"/>
    <mergeCell ref="F1831:H1831"/>
    <mergeCell ref="C1665:H1665"/>
    <mergeCell ref="D1667:G1667"/>
    <mergeCell ref="C1701:D1701"/>
    <mergeCell ref="F1716:H1716"/>
    <mergeCell ref="F1717:H1717"/>
    <mergeCell ref="C1721:H1721"/>
    <mergeCell ref="D1723:G1723"/>
    <mergeCell ref="C1757:D1757"/>
    <mergeCell ref="F1772:H1772"/>
    <mergeCell ref="C1745:D1745"/>
    <mergeCell ref="C1183:D1183"/>
    <mergeCell ref="F1198:H1198"/>
    <mergeCell ref="C1242:D1242"/>
    <mergeCell ref="F1257:H1257"/>
    <mergeCell ref="F1258:H1258"/>
    <mergeCell ref="C1284:D1284"/>
    <mergeCell ref="C1000:D1000"/>
    <mergeCell ref="C1071:D1071"/>
    <mergeCell ref="C1129:D1129"/>
    <mergeCell ref="F1144:H1144"/>
    <mergeCell ref="F1145:H1145"/>
    <mergeCell ref="C1091:H1091"/>
    <mergeCell ref="D1093:G1093"/>
    <mergeCell ref="D1206:H1206"/>
    <mergeCell ref="C1260:H1260"/>
    <mergeCell ref="C1147:H1147"/>
    <mergeCell ref="D1149:G1149"/>
    <mergeCell ref="F1199:H1199"/>
    <mergeCell ref="C606:D606"/>
    <mergeCell ref="C662:D662"/>
    <mergeCell ref="C721:D721"/>
    <mergeCell ref="C777:D777"/>
    <mergeCell ref="F973:H973"/>
    <mergeCell ref="F1086:H1086"/>
    <mergeCell ref="F1087:H1087"/>
    <mergeCell ref="C1034:H1034"/>
    <mergeCell ref="D1036:G1036"/>
    <mergeCell ref="F974:H974"/>
    <mergeCell ref="C978:H978"/>
    <mergeCell ref="D980:G980"/>
    <mergeCell ref="F1029:H1029"/>
    <mergeCell ref="F1030:H1030"/>
    <mergeCell ref="F633:H633"/>
    <mergeCell ref="F634:H634"/>
    <mergeCell ref="C696:H696"/>
    <mergeCell ref="D698:G698"/>
    <mergeCell ref="F750:H750"/>
    <mergeCell ref="C833:D833"/>
    <mergeCell ref="C638:H638"/>
    <mergeCell ref="D640:H640"/>
    <mergeCell ref="F691:H691"/>
    <mergeCell ref="F692:H692"/>
    <mergeCell ref="D470:G470"/>
    <mergeCell ref="C524:H524"/>
    <mergeCell ref="D526:G526"/>
    <mergeCell ref="F576:H576"/>
    <mergeCell ref="F577:H577"/>
    <mergeCell ref="C581:H581"/>
    <mergeCell ref="D583:G583"/>
    <mergeCell ref="F519:H519"/>
    <mergeCell ref="F520:H520"/>
    <mergeCell ref="C548:D549"/>
    <mergeCell ref="E548:E549"/>
    <mergeCell ref="F548:F549"/>
    <mergeCell ref="G548:G549"/>
    <mergeCell ref="H548:H549"/>
    <mergeCell ref="D121:G121"/>
    <mergeCell ref="F170:H170"/>
    <mergeCell ref="F171:H171"/>
    <mergeCell ref="C175:H175"/>
    <mergeCell ref="F287:H287"/>
    <mergeCell ref="C350:H350"/>
    <mergeCell ref="D352:G352"/>
    <mergeCell ref="F404:H404"/>
    <mergeCell ref="F405:H405"/>
    <mergeCell ref="C291:H291"/>
    <mergeCell ref="D293:G293"/>
    <mergeCell ref="F345:H345"/>
    <mergeCell ref="F346:H346"/>
    <mergeCell ref="D177:G177"/>
    <mergeCell ref="C314:D314"/>
    <mergeCell ref="C373:D373"/>
    <mergeCell ref="C3:H3"/>
    <mergeCell ref="D5:G5"/>
    <mergeCell ref="F56:H56"/>
    <mergeCell ref="F57:H57"/>
    <mergeCell ref="C61:H61"/>
    <mergeCell ref="D63:G63"/>
    <mergeCell ref="F114:H114"/>
    <mergeCell ref="F115:H115"/>
    <mergeCell ref="C119:H119"/>
    <mergeCell ref="F464:H464"/>
    <mergeCell ref="C468:H468"/>
    <mergeCell ref="C432:D434"/>
    <mergeCell ref="C231:H231"/>
    <mergeCell ref="D233:G233"/>
    <mergeCell ref="F286:H286"/>
    <mergeCell ref="C409:H409"/>
    <mergeCell ref="D411:G411"/>
    <mergeCell ref="F463:H463"/>
    <mergeCell ref="E432:E434"/>
    <mergeCell ref="F432:F434"/>
    <mergeCell ref="G432:G434"/>
    <mergeCell ref="H432:H434"/>
    <mergeCell ref="C255:D255"/>
    <mergeCell ref="F808:H808"/>
    <mergeCell ref="C811:H811"/>
    <mergeCell ref="D813:H813"/>
    <mergeCell ref="F861:H861"/>
    <mergeCell ref="F862:H862"/>
    <mergeCell ref="C866:H866"/>
    <mergeCell ref="D868:H868"/>
    <mergeCell ref="F915:H915"/>
    <mergeCell ref="F916:H916"/>
    <mergeCell ref="C920:H920"/>
    <mergeCell ref="D922:G922"/>
    <mergeCell ref="C958:D958"/>
    <mergeCell ref="F751:H751"/>
    <mergeCell ref="C755:H755"/>
    <mergeCell ref="D757:G757"/>
    <mergeCell ref="F806:H806"/>
    <mergeCell ref="F1430:H1430"/>
    <mergeCell ref="C99:D99"/>
    <mergeCell ref="C141:D141"/>
    <mergeCell ref="F226:H226"/>
    <mergeCell ref="F227:H227"/>
    <mergeCell ref="C197:D199"/>
    <mergeCell ref="F1371:H1371"/>
    <mergeCell ref="F1372:H1372"/>
    <mergeCell ref="C1376:H1376"/>
    <mergeCell ref="D1378:H1378"/>
    <mergeCell ref="F1429:H1429"/>
    <mergeCell ref="D1262:H1262"/>
    <mergeCell ref="F1313:H1313"/>
    <mergeCell ref="F1314:H1314"/>
    <mergeCell ref="C1318:H1318"/>
    <mergeCell ref="D1320:H1320"/>
    <mergeCell ref="C1204:H1204"/>
    <mergeCell ref="C1343:D1343"/>
    <mergeCell ref="C1401:D1401"/>
    <mergeCell ref="C1434:H1434"/>
    <mergeCell ref="D1436:H1436"/>
    <mergeCell ref="C1459:D1459"/>
    <mergeCell ref="F1487:H1487"/>
    <mergeCell ref="F1488:H1488"/>
    <mergeCell ref="C1492:H1492"/>
    <mergeCell ref="D1494:H1494"/>
    <mergeCell ref="D1609:G1609"/>
    <mergeCell ref="C1645:D1645"/>
    <mergeCell ref="F1660:H1660"/>
    <mergeCell ref="C1517:D1517"/>
    <mergeCell ref="F1545:H1545"/>
    <mergeCell ref="C1550:H1550"/>
    <mergeCell ref="D1552:G1552"/>
    <mergeCell ref="C1587:D1587"/>
    <mergeCell ref="F1602:H1602"/>
    <mergeCell ref="F1603:H1603"/>
    <mergeCell ref="C1607:H1607"/>
    <mergeCell ref="C1835:H1835"/>
    <mergeCell ref="D1837:G1837"/>
    <mergeCell ref="C1871:D1871"/>
    <mergeCell ref="F1886:H1886"/>
    <mergeCell ref="F1887:H1887"/>
    <mergeCell ref="C1891:H1891"/>
    <mergeCell ref="D1893:G1893"/>
    <mergeCell ref="C1927:D1927"/>
    <mergeCell ref="F1942:H1942"/>
    <mergeCell ref="F2059:H2059"/>
    <mergeCell ref="C2063:H2063"/>
    <mergeCell ref="D2065:G2065"/>
    <mergeCell ref="C2099:D2099"/>
    <mergeCell ref="F2114:H2114"/>
    <mergeCell ref="F2115:H2115"/>
    <mergeCell ref="C1915:D1915"/>
    <mergeCell ref="C1971:D1971"/>
    <mergeCell ref="C2030:D2030"/>
    <mergeCell ref="C2087:D2087"/>
    <mergeCell ref="F1943:H1943"/>
    <mergeCell ref="C1947:H1947"/>
    <mergeCell ref="D1949:G1949"/>
    <mergeCell ref="C1985:D1985"/>
    <mergeCell ref="F2000:H2000"/>
    <mergeCell ref="F2001:H2001"/>
    <mergeCell ref="C2006:H2006"/>
    <mergeCell ref="D2008:G2008"/>
    <mergeCell ref="C2044:D2044"/>
  </mergeCells>
  <printOptions horizontalCentered="1"/>
  <pageMargins left="0.39370078740157483" right="0.39370078740157483" top="0.59055118110236227" bottom="0.39370078740157483" header="0.39370078740157483" footer="0.39370078740157483"/>
  <pageSetup paperSize="9" scale="40" orientation="portrait" r:id="rId1"/>
  <headerFooter alignWithMargins="0"/>
  <rowBreaks count="36" manualBreakCount="36">
    <brk id="58" min="2" max="7" man="1"/>
    <brk id="116" min="2" max="7" man="1"/>
    <brk id="172" min="2" max="7" man="1"/>
    <brk id="228" min="2" max="7" man="1"/>
    <brk id="288" min="2" max="7" man="1"/>
    <brk id="347" min="2" max="7" man="1"/>
    <brk id="406" min="2" max="7" man="1"/>
    <brk id="465" min="2" max="7" man="1"/>
    <brk id="521" min="2" max="7" man="1"/>
    <brk id="578" min="2" max="7" man="1"/>
    <brk id="635" min="2" max="7" man="1"/>
    <brk id="693" min="2" max="7" man="1"/>
    <brk id="752" min="2" max="7" man="1"/>
    <brk id="808" min="2" max="7" man="1"/>
    <brk id="863" min="2" max="7" man="1"/>
    <brk id="917" min="2" max="7" man="1"/>
    <brk id="975" min="2" max="7" man="1"/>
    <brk id="1031" min="2" max="7" man="1"/>
    <brk id="1088" min="2" max="7" man="1"/>
    <brk id="1144" min="2" max="7" man="1"/>
    <brk id="1201" min="2" max="7" man="1"/>
    <brk id="1257" min="2" max="7" man="1"/>
    <brk id="1315" min="2" max="7" man="1"/>
    <brk id="1373" min="2" max="7" man="1"/>
    <brk id="1431" min="2" max="7" man="1"/>
    <brk id="1489" min="2" max="7" man="1"/>
    <brk id="1547" min="2" max="7" man="1"/>
    <brk id="1604" min="2" max="7" man="1"/>
    <brk id="1662" min="2" max="7" man="1"/>
    <brk id="1718" min="2" max="7" man="1"/>
    <brk id="1774" min="2" max="7" man="1"/>
    <brk id="1832" min="2" max="7" man="1"/>
    <brk id="1888" min="2" max="7" man="1"/>
    <brk id="1944" min="2" max="7" man="1"/>
    <brk id="2002" min="2" max="7" man="1"/>
    <brk id="2061" min="2" max="7" man="1"/>
  </rowBreaks>
  <colBreaks count="1" manualBreakCount="1">
    <brk id="2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993"/>
  <sheetViews>
    <sheetView view="pageBreakPreview" topLeftCell="A1172" zoomScaleNormal="120" zoomScaleSheetLayoutView="100" zoomScalePageLayoutView="120" workbookViewId="0">
      <selection activeCell="O1810" sqref="O1810"/>
    </sheetView>
  </sheetViews>
  <sheetFormatPr baseColWidth="10" defaultColWidth="9.85546875" defaultRowHeight="12.75"/>
  <cols>
    <col min="1" max="1" width="6.140625" style="451" customWidth="1"/>
    <col min="2" max="2" width="9.140625" style="452" customWidth="1"/>
    <col min="3" max="3" width="31.85546875" style="454" customWidth="1"/>
    <col min="4" max="4" width="13" style="454" customWidth="1"/>
    <col min="5" max="5" width="24" style="589" customWidth="1"/>
    <col min="6" max="6" width="13.85546875" style="589" customWidth="1"/>
    <col min="7" max="8" width="14.140625" style="589" customWidth="1"/>
    <col min="9" max="16384" width="9.85546875" style="454"/>
  </cols>
  <sheetData>
    <row r="1" spans="1:8" ht="80.099999999999994" customHeight="1">
      <c r="C1" s="453"/>
      <c r="D1" s="453"/>
      <c r="E1" s="453"/>
      <c r="F1" s="453"/>
      <c r="G1" s="453"/>
      <c r="H1" s="453"/>
    </row>
    <row r="2" spans="1:8" ht="15.75">
      <c r="C2" s="455"/>
      <c r="D2" s="455"/>
      <c r="E2" s="455"/>
      <c r="F2" s="456" t="s">
        <v>1254</v>
      </c>
      <c r="G2" s="457">
        <v>1</v>
      </c>
      <c r="H2" s="457"/>
    </row>
    <row r="3" spans="1:8" ht="21" customHeight="1">
      <c r="C3" s="1208" t="s">
        <v>1579</v>
      </c>
      <c r="D3" s="1208"/>
      <c r="E3" s="1208"/>
      <c r="F3" s="1208"/>
      <c r="G3" s="1208"/>
      <c r="H3" s="1208"/>
    </row>
    <row r="4" spans="1:8" ht="15.75">
      <c r="C4" s="458" t="s">
        <v>1255</v>
      </c>
      <c r="D4" s="459" t="str">
        <f>+'PRESUPUESTO UNIV UARTES'!B10</f>
        <v>1.01</v>
      </c>
      <c r="E4" s="460"/>
      <c r="F4" s="460"/>
      <c r="G4" s="461" t="s">
        <v>1256</v>
      </c>
      <c r="H4" s="462" t="str">
        <f>+'PRESUPUESTO UNIV UARTES'!G10</f>
        <v>m2</v>
      </c>
    </row>
    <row r="5" spans="1:8" ht="15.75">
      <c r="C5" s="463" t="s">
        <v>1258</v>
      </c>
      <c r="D5" s="1210" t="s">
        <v>1284</v>
      </c>
      <c r="E5" s="1210"/>
      <c r="F5" s="1210"/>
      <c r="G5" s="1210"/>
      <c r="H5" s="464"/>
    </row>
    <row r="6" spans="1:8" ht="15.75">
      <c r="C6" s="465"/>
      <c r="D6" s="465"/>
      <c r="E6" s="465"/>
      <c r="F6" s="465"/>
      <c r="G6" s="465"/>
      <c r="H6" s="465"/>
    </row>
    <row r="7" spans="1:8" s="471" customFormat="1" ht="15">
      <c r="A7" s="466"/>
      <c r="B7" s="467"/>
      <c r="C7" s="468" t="s">
        <v>1259</v>
      </c>
      <c r="D7" s="469"/>
      <c r="E7" s="469"/>
      <c r="F7" s="469"/>
      <c r="G7" s="469"/>
      <c r="H7" s="470"/>
    </row>
    <row r="8" spans="1:8" s="475" customFormat="1" ht="15">
      <c r="A8" s="472"/>
      <c r="B8" s="473"/>
      <c r="C8" s="474" t="s">
        <v>8</v>
      </c>
      <c r="D8" s="474" t="s">
        <v>10</v>
      </c>
      <c r="E8" s="474" t="s">
        <v>1261</v>
      </c>
      <c r="F8" s="474" t="s">
        <v>1262</v>
      </c>
      <c r="G8" s="474" t="s">
        <v>1263</v>
      </c>
      <c r="H8" s="474" t="s">
        <v>1264</v>
      </c>
    </row>
    <row r="9" spans="1:8" s="475" customFormat="1" ht="15">
      <c r="A9" s="472"/>
      <c r="B9" s="473"/>
      <c r="C9" s="476" t="s">
        <v>1265</v>
      </c>
      <c r="D9" s="477"/>
      <c r="E9" s="478"/>
      <c r="F9" s="479"/>
      <c r="G9" s="480"/>
      <c r="H9" s="481">
        <f>5%*H23</f>
        <v>0.19520265000000003</v>
      </c>
    </row>
    <row r="10" spans="1:8" s="475" customFormat="1" ht="15">
      <c r="A10" s="472"/>
      <c r="B10" s="473"/>
      <c r="C10" s="476" t="s">
        <v>1285</v>
      </c>
      <c r="D10" s="477">
        <v>0.1</v>
      </c>
      <c r="E10" s="482">
        <v>16</v>
      </c>
      <c r="F10" s="483">
        <f>D10*E10</f>
        <v>1.6</v>
      </c>
      <c r="G10" s="484">
        <v>0.32700000000000001</v>
      </c>
      <c r="H10" s="477">
        <f>F10*G10</f>
        <v>0.5232</v>
      </c>
    </row>
    <row r="11" spans="1:8" s="475" customFormat="1" ht="15">
      <c r="A11" s="472"/>
      <c r="B11" s="473"/>
      <c r="C11" s="485"/>
      <c r="D11" s="477"/>
      <c r="E11" s="478"/>
      <c r="F11" s="483"/>
      <c r="G11" s="484"/>
      <c r="H11" s="477"/>
    </row>
    <row r="12" spans="1:8" s="475" customFormat="1" ht="15">
      <c r="A12" s="472"/>
      <c r="B12" s="473"/>
      <c r="C12" s="485"/>
      <c r="D12" s="477"/>
      <c r="E12" s="478"/>
      <c r="F12" s="486"/>
      <c r="G12" s="487"/>
      <c r="H12" s="477"/>
    </row>
    <row r="13" spans="1:8" ht="15">
      <c r="A13" s="488"/>
      <c r="B13" s="489"/>
      <c r="C13" s="476"/>
      <c r="D13" s="490"/>
      <c r="E13" s="491"/>
      <c r="F13" s="492"/>
      <c r="G13" s="493"/>
      <c r="H13" s="494"/>
    </row>
    <row r="14" spans="1:8" ht="15">
      <c r="A14" s="495"/>
      <c r="C14" s="496" t="s">
        <v>1266</v>
      </c>
      <c r="D14" s="497"/>
      <c r="E14" s="498"/>
      <c r="F14" s="499"/>
      <c r="G14" s="500"/>
      <c r="H14" s="501">
        <f>SUM(H9:H13)</f>
        <v>0.71840265000000003</v>
      </c>
    </row>
    <row r="15" spans="1:8" s="471" customFormat="1" ht="15">
      <c r="A15" s="495"/>
      <c r="B15" s="467"/>
      <c r="C15" s="502" t="s">
        <v>1267</v>
      </c>
      <c r="D15" s="503"/>
      <c r="E15" s="503"/>
      <c r="F15" s="503"/>
      <c r="G15" s="504"/>
      <c r="H15" s="470"/>
    </row>
    <row r="16" spans="1:8" s="475" customFormat="1" ht="15">
      <c r="A16" s="505"/>
      <c r="B16" s="473"/>
      <c r="C16" s="474" t="s">
        <v>8</v>
      </c>
      <c r="D16" s="474" t="s">
        <v>10</v>
      </c>
      <c r="E16" s="474" t="s">
        <v>1268</v>
      </c>
      <c r="F16" s="474" t="s">
        <v>1262</v>
      </c>
      <c r="G16" s="506" t="s">
        <v>1263</v>
      </c>
      <c r="H16" s="507" t="s">
        <v>1264</v>
      </c>
    </row>
    <row r="17" spans="1:8" ht="15">
      <c r="A17" s="488"/>
      <c r="B17" s="508"/>
      <c r="C17" s="509" t="s">
        <v>1280</v>
      </c>
      <c r="D17" s="510">
        <v>2</v>
      </c>
      <c r="E17" s="510">
        <f>+'MANO DE OBRA'!F17</f>
        <v>3.83</v>
      </c>
      <c r="F17" s="483">
        <f>D17*E17</f>
        <v>7.66</v>
      </c>
      <c r="G17" s="511">
        <f>G10</f>
        <v>0.32700000000000001</v>
      </c>
      <c r="H17" s="479">
        <f>F17*G17</f>
        <v>2.50482</v>
      </c>
    </row>
    <row r="18" spans="1:8" ht="15">
      <c r="A18" s="488"/>
      <c r="B18" s="508"/>
      <c r="C18" s="509" t="s">
        <v>1286</v>
      </c>
      <c r="D18" s="510">
        <v>1</v>
      </c>
      <c r="E18" s="492">
        <f>+'MANO DE OBRA'!F33</f>
        <v>3.87</v>
      </c>
      <c r="F18" s="483">
        <f t="shared" ref="F18:F19" si="0">D18*E18</f>
        <v>3.87</v>
      </c>
      <c r="G18" s="511">
        <f>G17</f>
        <v>0.32700000000000001</v>
      </c>
      <c r="H18" s="510">
        <f>F18*G18</f>
        <v>1.26549</v>
      </c>
    </row>
    <row r="19" spans="1:8" ht="15">
      <c r="A19" s="488"/>
      <c r="B19" s="508"/>
      <c r="C19" s="509" t="s">
        <v>1401</v>
      </c>
      <c r="D19" s="510">
        <v>0.1</v>
      </c>
      <c r="E19" s="492">
        <f>+'MANO DE OBRA'!F69</f>
        <v>4.09</v>
      </c>
      <c r="F19" s="483">
        <f t="shared" si="0"/>
        <v>0.40900000000000003</v>
      </c>
      <c r="G19" s="511">
        <f>G18</f>
        <v>0.32700000000000001</v>
      </c>
      <c r="H19" s="510">
        <f>F19*G19</f>
        <v>0.13374300000000003</v>
      </c>
    </row>
    <row r="20" spans="1:8" ht="15">
      <c r="A20" s="488"/>
      <c r="B20" s="508"/>
      <c r="C20" s="509"/>
      <c r="D20" s="510"/>
      <c r="E20" s="492"/>
      <c r="F20" s="483"/>
      <c r="G20" s="511"/>
      <c r="H20" s="510"/>
    </row>
    <row r="21" spans="1:8" ht="15">
      <c r="A21" s="488"/>
      <c r="B21" s="508"/>
      <c r="C21" s="509"/>
      <c r="D21" s="510"/>
      <c r="E21" s="492"/>
      <c r="F21" s="483"/>
      <c r="G21" s="511"/>
      <c r="H21" s="510"/>
    </row>
    <row r="22" spans="1:8" ht="15">
      <c r="A22" s="488"/>
      <c r="B22" s="508"/>
      <c r="C22" s="509"/>
      <c r="D22" s="510"/>
      <c r="E22" s="492"/>
      <c r="F22" s="510"/>
      <c r="G22" s="512"/>
      <c r="H22" s="510"/>
    </row>
    <row r="23" spans="1:8" ht="15">
      <c r="A23" s="495"/>
      <c r="B23" s="513"/>
      <c r="C23" s="514" t="s">
        <v>1269</v>
      </c>
      <c r="D23" s="514"/>
      <c r="E23" s="515"/>
      <c r="F23" s="514"/>
      <c r="G23" s="514"/>
      <c r="H23" s="501">
        <f>SUM(H17:H22)</f>
        <v>3.9040530000000002</v>
      </c>
    </row>
    <row r="24" spans="1:8" s="471" customFormat="1" ht="15">
      <c r="A24" s="495"/>
      <c r="B24" s="516"/>
      <c r="C24" s="502" t="s">
        <v>547</v>
      </c>
      <c r="D24" s="469"/>
      <c r="E24" s="503"/>
      <c r="F24" s="503"/>
      <c r="G24" s="469"/>
      <c r="H24" s="470"/>
    </row>
    <row r="25" spans="1:8" s="521" customFormat="1" ht="15">
      <c r="A25" s="495"/>
      <c r="B25" s="517"/>
      <c r="C25" s="518" t="s">
        <v>8</v>
      </c>
      <c r="D25" s="519"/>
      <c r="E25" s="519" t="s">
        <v>9</v>
      </c>
      <c r="F25" s="520" t="s">
        <v>10</v>
      </c>
      <c r="G25" s="520" t="s">
        <v>1270</v>
      </c>
      <c r="H25" s="519" t="s">
        <v>1264</v>
      </c>
    </row>
    <row r="26" spans="1:8" ht="15">
      <c r="A26" s="488"/>
      <c r="B26" s="508"/>
      <c r="C26" s="522"/>
      <c r="D26" s="523"/>
      <c r="E26" s="524"/>
      <c r="F26" s="525"/>
      <c r="G26" s="526"/>
      <c r="H26" s="527"/>
    </row>
    <row r="27" spans="1:8" ht="15">
      <c r="A27" s="488"/>
      <c r="B27" s="508"/>
      <c r="C27" s="528"/>
      <c r="D27" s="491"/>
      <c r="E27" s="529"/>
      <c r="F27" s="530"/>
      <c r="G27" s="531"/>
      <c r="H27" s="532"/>
    </row>
    <row r="28" spans="1:8" ht="15">
      <c r="A28" s="488"/>
      <c r="B28" s="508"/>
      <c r="C28" s="528"/>
      <c r="D28" s="491"/>
      <c r="E28" s="529"/>
      <c r="F28" s="530"/>
      <c r="G28" s="531"/>
      <c r="H28" s="532"/>
    </row>
    <row r="29" spans="1:8" ht="15">
      <c r="A29" s="488"/>
      <c r="B29" s="508"/>
      <c r="C29" s="528"/>
      <c r="D29" s="491"/>
      <c r="E29" s="529"/>
      <c r="F29" s="530"/>
      <c r="G29" s="531"/>
      <c r="H29" s="532"/>
    </row>
    <row r="30" spans="1:8" ht="15">
      <c r="A30" s="488"/>
      <c r="B30" s="508"/>
      <c r="C30" s="528"/>
      <c r="D30" s="491"/>
      <c r="E30" s="529"/>
      <c r="F30" s="530"/>
      <c r="G30" s="531"/>
      <c r="H30" s="532"/>
    </row>
    <row r="31" spans="1:8" ht="15">
      <c r="A31" s="488"/>
      <c r="B31" s="508"/>
      <c r="C31" s="528"/>
      <c r="D31" s="491"/>
      <c r="E31" s="529"/>
      <c r="F31" s="530"/>
      <c r="G31" s="531"/>
      <c r="H31" s="532"/>
    </row>
    <row r="32" spans="1:8" ht="15">
      <c r="A32" s="488"/>
      <c r="B32" s="508"/>
      <c r="C32" s="528"/>
      <c r="D32" s="491"/>
      <c r="E32" s="529"/>
      <c r="F32" s="511"/>
      <c r="G32" s="531"/>
      <c r="H32" s="532"/>
    </row>
    <row r="33" spans="1:8" ht="15">
      <c r="A33" s="488"/>
      <c r="B33" s="508"/>
      <c r="C33" s="528"/>
      <c r="D33" s="491"/>
      <c r="E33" s="529"/>
      <c r="F33" s="511"/>
      <c r="G33" s="531"/>
      <c r="H33" s="532"/>
    </row>
    <row r="34" spans="1:8" ht="15">
      <c r="A34" s="488"/>
      <c r="B34" s="508"/>
      <c r="C34" s="528"/>
      <c r="D34" s="491"/>
      <c r="E34" s="529"/>
      <c r="F34" s="512"/>
      <c r="G34" s="531"/>
      <c r="H34" s="532"/>
    </row>
    <row r="35" spans="1:8" ht="15">
      <c r="A35" s="488"/>
      <c r="B35" s="508"/>
      <c r="C35" s="528" t="str">
        <f>+IF(B35=0," ",VLOOKUP(B35,#REF!,2,FALSE))</f>
        <v xml:space="preserve"> </v>
      </c>
      <c r="D35" s="491"/>
      <c r="E35" s="529"/>
      <c r="F35" s="512"/>
      <c r="G35" s="531"/>
      <c r="H35" s="532"/>
    </row>
    <row r="36" spans="1:8" ht="15">
      <c r="A36" s="488"/>
      <c r="B36" s="508"/>
      <c r="C36" s="528" t="str">
        <f>+IF(B36=0," ",VLOOKUP(B36,#REF!,2,FALSE))</f>
        <v xml:space="preserve"> </v>
      </c>
      <c r="D36" s="491"/>
      <c r="E36" s="529"/>
      <c r="F36" s="512"/>
      <c r="G36" s="531"/>
      <c r="H36" s="532"/>
    </row>
    <row r="37" spans="1:8" ht="15">
      <c r="A37" s="488"/>
      <c r="B37" s="508"/>
      <c r="C37" s="528" t="str">
        <f>+IF(B37=0," ",VLOOKUP(B37,#REF!,2,FALSE))</f>
        <v xml:space="preserve"> </v>
      </c>
      <c r="D37" s="491"/>
      <c r="E37" s="529"/>
      <c r="F37" s="512"/>
      <c r="G37" s="531"/>
      <c r="H37" s="532"/>
    </row>
    <row r="38" spans="1:8" ht="15">
      <c r="A38" s="488"/>
      <c r="B38" s="508"/>
      <c r="C38" s="528" t="str">
        <f>+IF(B38=0," ",VLOOKUP(B38,#REF!,2,FALSE))</f>
        <v xml:space="preserve"> </v>
      </c>
      <c r="D38" s="491"/>
      <c r="E38" s="529"/>
      <c r="F38" s="512"/>
      <c r="G38" s="531"/>
      <c r="H38" s="532"/>
    </row>
    <row r="39" spans="1:8" ht="15">
      <c r="A39" s="488"/>
      <c r="B39" s="508"/>
      <c r="C39" s="533" t="str">
        <f>+IF(B39=0," ",VLOOKUP(B39,#REF!,2,FALSE))</f>
        <v xml:space="preserve"> </v>
      </c>
      <c r="D39" s="498"/>
      <c r="E39" s="534"/>
      <c r="F39" s="497"/>
      <c r="G39" s="535"/>
      <c r="H39" s="536"/>
    </row>
    <row r="40" spans="1:8" ht="15">
      <c r="A40" s="537"/>
      <c r="C40" s="476" t="s">
        <v>1271</v>
      </c>
      <c r="D40" s="531"/>
      <c r="E40" s="538"/>
      <c r="F40" s="498"/>
      <c r="G40" s="497"/>
      <c r="H40" s="539">
        <f>SUM(H26:H39)</f>
        <v>0</v>
      </c>
    </row>
    <row r="41" spans="1:8" s="471" customFormat="1" ht="15">
      <c r="A41" s="540"/>
      <c r="B41" s="467"/>
      <c r="C41" s="468" t="s">
        <v>1272</v>
      </c>
      <c r="D41" s="469"/>
      <c r="E41" s="469"/>
      <c r="F41" s="469"/>
      <c r="G41" s="469"/>
      <c r="H41" s="470"/>
    </row>
    <row r="42" spans="1:8" s="521" customFormat="1" ht="15">
      <c r="A42" s="541"/>
      <c r="B42" s="542"/>
      <c r="C42" s="518" t="s">
        <v>8</v>
      </c>
      <c r="D42" s="519"/>
      <c r="E42" s="519" t="s">
        <v>9</v>
      </c>
      <c r="F42" s="543" t="s">
        <v>10</v>
      </c>
      <c r="G42" s="520" t="s">
        <v>1261</v>
      </c>
      <c r="H42" s="519" t="s">
        <v>1264</v>
      </c>
    </row>
    <row r="43" spans="1:8" ht="15">
      <c r="A43" s="488"/>
      <c r="B43" s="508"/>
      <c r="C43" s="544"/>
      <c r="D43" s="526"/>
      <c r="E43" s="545"/>
      <c r="F43" s="546"/>
      <c r="G43" s="544"/>
      <c r="H43" s="479"/>
    </row>
    <row r="44" spans="1:8" ht="15">
      <c r="A44" s="488"/>
      <c r="B44" s="508"/>
      <c r="C44" s="476" t="str">
        <f>+IF(B44=0," ",VLOOKUP(B44,#REF!,2,FALSE))</f>
        <v xml:space="preserve"> </v>
      </c>
      <c r="D44" s="531"/>
      <c r="E44" s="547" t="str">
        <f>+IF(B44=0," ",VLOOKUP(B44,#REF!,3,FALSE))</f>
        <v xml:space="preserve"> </v>
      </c>
      <c r="F44" s="512"/>
      <c r="G44" s="476" t="str">
        <f>+IF(B44=0," ",VLOOKUP(B44,#REF!,8,FALSE))</f>
        <v xml:space="preserve"> </v>
      </c>
      <c r="H44" s="510"/>
    </row>
    <row r="45" spans="1:8" ht="15">
      <c r="A45" s="488"/>
      <c r="B45" s="508"/>
      <c r="C45" s="476" t="str">
        <f>+IF(B45=0," ",VLOOKUP(B45,#REF!,2,FALSE))</f>
        <v xml:space="preserve"> </v>
      </c>
      <c r="D45" s="531"/>
      <c r="E45" s="547" t="str">
        <f>+IF(B45=0," ",VLOOKUP(B45,#REF!,3,FALSE))</f>
        <v xml:space="preserve"> </v>
      </c>
      <c r="F45" s="512"/>
      <c r="G45" s="476" t="str">
        <f>+IF(B45=0," ",VLOOKUP(B45,#REF!,8,FALSE))</f>
        <v xml:space="preserve"> </v>
      </c>
      <c r="H45" s="494"/>
    </row>
    <row r="46" spans="1:8" ht="15">
      <c r="A46" s="537"/>
      <c r="C46" s="515" t="s">
        <v>1273</v>
      </c>
      <c r="D46" s="548"/>
      <c r="E46" s="548"/>
      <c r="F46" s="549"/>
      <c r="G46" s="550"/>
      <c r="H46" s="536">
        <f>SUM(H43:H45)</f>
        <v>0</v>
      </c>
    </row>
    <row r="47" spans="1:8" ht="15.95" customHeight="1">
      <c r="A47" s="537"/>
      <c r="C47" s="491"/>
      <c r="D47" s="491"/>
      <c r="E47" s="496"/>
      <c r="F47" s="498"/>
      <c r="G47" s="551"/>
      <c r="H47" s="552">
        <f>H14+H23+H40+H46</f>
        <v>4.62245565</v>
      </c>
    </row>
    <row r="48" spans="1:8" ht="15">
      <c r="A48" s="537"/>
      <c r="C48" s="553"/>
      <c r="D48" s="553"/>
      <c r="E48" s="515" t="s">
        <v>1274</v>
      </c>
      <c r="F48" s="549"/>
      <c r="G48" s="548"/>
      <c r="H48" s="470">
        <f>ROUND((H14+H23+H40+H46),2)</f>
        <v>4.62</v>
      </c>
    </row>
    <row r="49" spans="3:8" ht="15">
      <c r="C49" s="553"/>
      <c r="D49" s="553"/>
      <c r="E49" s="468" t="s">
        <v>1275</v>
      </c>
      <c r="F49" s="549"/>
      <c r="G49" s="554">
        <v>0.15</v>
      </c>
      <c r="H49" s="548">
        <f>H48*G49</f>
        <v>0.69299999999999995</v>
      </c>
    </row>
    <row r="50" spans="3:8" ht="15">
      <c r="C50" s="553"/>
      <c r="D50" s="553"/>
      <c r="E50" s="468" t="s">
        <v>1276</v>
      </c>
      <c r="F50" s="549"/>
      <c r="G50" s="554">
        <v>0.05</v>
      </c>
      <c r="H50" s="548">
        <f>H48*G50</f>
        <v>0.23100000000000001</v>
      </c>
    </row>
    <row r="51" spans="3:8" ht="15">
      <c r="C51" s="553"/>
      <c r="D51" s="553"/>
      <c r="E51" s="468" t="s">
        <v>1277</v>
      </c>
      <c r="F51" s="549"/>
      <c r="G51" s="548"/>
      <c r="H51" s="548">
        <f>SUM(H48:H50)</f>
        <v>5.5439999999999996</v>
      </c>
    </row>
    <row r="52" spans="3:8" ht="15">
      <c r="C52" s="553"/>
      <c r="D52" s="553"/>
      <c r="E52" s="502" t="s">
        <v>1404</v>
      </c>
      <c r="F52" s="498"/>
      <c r="G52" s="535"/>
      <c r="H52" s="555">
        <f>ROUND((H51),2)</f>
        <v>5.54</v>
      </c>
    </row>
    <row r="53" spans="3:8" ht="15.75">
      <c r="C53" s="650" t="s">
        <v>1402</v>
      </c>
      <c r="D53" s="465"/>
      <c r="E53" s="556"/>
      <c r="F53" s="460"/>
      <c r="G53" s="460"/>
      <c r="H53" s="556"/>
    </row>
    <row r="54" spans="3:8" ht="15.75">
      <c r="C54" s="465"/>
      <c r="D54" s="465"/>
      <c r="E54" s="465"/>
      <c r="F54" s="465"/>
      <c r="G54" s="465"/>
      <c r="H54" s="465"/>
    </row>
    <row r="55" spans="3:8" ht="14.25" customHeight="1">
      <c r="C55" s="651" t="s">
        <v>1403</v>
      </c>
      <c r="D55" s="465"/>
      <c r="E55" s="465"/>
      <c r="F55" s="465"/>
      <c r="G55" s="465"/>
      <c r="H55" s="460"/>
    </row>
    <row r="56" spans="3:8" ht="15.75">
      <c r="C56" s="455"/>
      <c r="D56" s="465"/>
      <c r="E56" s="465"/>
      <c r="F56" s="557"/>
      <c r="G56" s="558"/>
      <c r="H56" s="558"/>
    </row>
    <row r="57" spans="3:8">
      <c r="C57" s="455"/>
      <c r="D57" s="559"/>
      <c r="E57" s="559"/>
      <c r="F57" s="1205" t="s">
        <v>1405</v>
      </c>
      <c r="G57" s="1205"/>
      <c r="H57" s="1205"/>
    </row>
    <row r="58" spans="3:8">
      <c r="C58" s="455"/>
      <c r="D58" s="559"/>
      <c r="E58" s="559"/>
      <c r="F58" s="1205"/>
      <c r="G58" s="1205"/>
      <c r="H58" s="1205"/>
    </row>
    <row r="59" spans="3:8" ht="15.75">
      <c r="C59" s="455"/>
      <c r="D59" s="460"/>
      <c r="E59" s="460"/>
      <c r="F59" s="560"/>
      <c r="G59" s="560"/>
      <c r="H59" s="460"/>
    </row>
    <row r="60" spans="3:8" ht="80.099999999999994" customHeight="1">
      <c r="C60" s="455"/>
      <c r="D60" s="460"/>
      <c r="E60" s="460"/>
      <c r="F60" s="560"/>
      <c r="G60" s="560"/>
      <c r="H60" s="460"/>
    </row>
    <row r="61" spans="3:8" ht="15.75">
      <c r="C61" s="455"/>
      <c r="D61" s="455"/>
      <c r="E61" s="455"/>
      <c r="F61" s="456" t="s">
        <v>1254</v>
      </c>
      <c r="G61" s="457">
        <v>2</v>
      </c>
      <c r="H61" s="457"/>
    </row>
    <row r="62" spans="3:8" ht="21">
      <c r="C62" s="1208" t="s">
        <v>1579</v>
      </c>
      <c r="D62" s="1208"/>
      <c r="E62" s="1208"/>
      <c r="F62" s="1208"/>
      <c r="G62" s="1208"/>
      <c r="H62" s="1208"/>
    </row>
    <row r="63" spans="3:8" ht="15.75">
      <c r="C63" s="458" t="s">
        <v>1255</v>
      </c>
      <c r="D63" s="459" t="str">
        <f>+'PRESUPUESTO UNIV UARTES'!B11</f>
        <v>1.02</v>
      </c>
      <c r="E63" s="460"/>
      <c r="F63" s="460"/>
      <c r="G63" s="461" t="s">
        <v>1256</v>
      </c>
      <c r="H63" s="462" t="str">
        <f>+'PRESUPUESTO UNIV UARTES'!G11</f>
        <v>kg</v>
      </c>
    </row>
    <row r="64" spans="3:8" ht="15.75">
      <c r="C64" s="463" t="s">
        <v>1258</v>
      </c>
      <c r="D64" s="1210" t="str">
        <f>+'PRESUPUESTO UNIV UARTES'!C11</f>
        <v>Acero de Refuerzo FY = 4200 Kg/cm2</v>
      </c>
      <c r="E64" s="1210"/>
      <c r="F64" s="1210"/>
      <c r="G64" s="1210"/>
      <c r="H64" s="464"/>
    </row>
    <row r="65" spans="3:8" ht="15.75">
      <c r="C65" s="465"/>
      <c r="D65" s="465"/>
      <c r="E65" s="465"/>
      <c r="F65" s="465"/>
      <c r="G65" s="465"/>
      <c r="H65" s="465"/>
    </row>
    <row r="66" spans="3:8" ht="15">
      <c r="C66" s="468" t="s">
        <v>1259</v>
      </c>
      <c r="D66" s="469"/>
      <c r="E66" s="469"/>
      <c r="F66" s="469"/>
      <c r="G66" s="469"/>
      <c r="H66" s="470"/>
    </row>
    <row r="67" spans="3:8" ht="15">
      <c r="C67" s="474" t="s">
        <v>8</v>
      </c>
      <c r="D67" s="474" t="s">
        <v>10</v>
      </c>
      <c r="E67" s="474" t="s">
        <v>1261</v>
      </c>
      <c r="F67" s="474" t="s">
        <v>1262</v>
      </c>
      <c r="G67" s="474" t="s">
        <v>1263</v>
      </c>
      <c r="H67" s="474" t="s">
        <v>1264</v>
      </c>
    </row>
    <row r="68" spans="3:8" ht="15">
      <c r="C68" s="476" t="s">
        <v>1265</v>
      </c>
      <c r="D68" s="477"/>
      <c r="E68" s="478"/>
      <c r="F68" s="479"/>
      <c r="G68" s="480"/>
      <c r="H68" s="481">
        <f>5%*H82</f>
        <v>2.7165149999999999E-2</v>
      </c>
    </row>
    <row r="69" spans="3:8" ht="15">
      <c r="C69" s="476"/>
      <c r="D69" s="477"/>
      <c r="E69" s="482"/>
      <c r="F69" s="483"/>
      <c r="G69" s="484"/>
      <c r="H69" s="477"/>
    </row>
    <row r="70" spans="3:8" ht="15">
      <c r="C70" s="485"/>
      <c r="D70" s="477"/>
      <c r="E70" s="478"/>
      <c r="F70" s="483"/>
      <c r="G70" s="484"/>
      <c r="H70" s="477"/>
    </row>
    <row r="71" spans="3:8" ht="15">
      <c r="C71" s="485"/>
      <c r="D71" s="477"/>
      <c r="E71" s="478"/>
      <c r="F71" s="486"/>
      <c r="G71" s="487"/>
      <c r="H71" s="477"/>
    </row>
    <row r="72" spans="3:8" ht="15">
      <c r="C72" s="476"/>
      <c r="D72" s="490"/>
      <c r="E72" s="491"/>
      <c r="F72" s="492"/>
      <c r="G72" s="493"/>
      <c r="H72" s="494"/>
    </row>
    <row r="73" spans="3:8" ht="15">
      <c r="C73" s="496" t="s">
        <v>1266</v>
      </c>
      <c r="D73" s="497"/>
      <c r="E73" s="498"/>
      <c r="F73" s="499"/>
      <c r="G73" s="500"/>
      <c r="H73" s="501">
        <f>SUM(H68:H72)</f>
        <v>2.7165149999999999E-2</v>
      </c>
    </row>
    <row r="74" spans="3:8" ht="15">
      <c r="C74" s="502" t="s">
        <v>1267</v>
      </c>
      <c r="D74" s="503"/>
      <c r="E74" s="503"/>
      <c r="F74" s="503"/>
      <c r="G74" s="504"/>
      <c r="H74" s="470"/>
    </row>
    <row r="75" spans="3:8" ht="15">
      <c r="C75" s="474" t="s">
        <v>8</v>
      </c>
      <c r="D75" s="474" t="s">
        <v>10</v>
      </c>
      <c r="E75" s="474" t="s">
        <v>1268</v>
      </c>
      <c r="F75" s="474" t="s">
        <v>1262</v>
      </c>
      <c r="G75" s="506" t="s">
        <v>1263</v>
      </c>
      <c r="H75" s="507" t="s">
        <v>1264</v>
      </c>
    </row>
    <row r="76" spans="3:8" ht="15">
      <c r="C76" s="509" t="s">
        <v>1280</v>
      </c>
      <c r="D76" s="510">
        <v>1</v>
      </c>
      <c r="E76" s="510">
        <f>+'MANO DE OBRA'!F17</f>
        <v>3.83</v>
      </c>
      <c r="F76" s="483">
        <f>D76*E76</f>
        <v>3.83</v>
      </c>
      <c r="G76" s="511">
        <v>6.7000000000000004E-2</v>
      </c>
      <c r="H76" s="479">
        <f>F76*G76</f>
        <v>0.25661</v>
      </c>
    </row>
    <row r="77" spans="3:8" ht="15">
      <c r="C77" s="509" t="s">
        <v>1577</v>
      </c>
      <c r="D77" s="510">
        <v>1</v>
      </c>
      <c r="E77" s="492">
        <f>+'MANO DE OBRA'!F28</f>
        <v>3.87</v>
      </c>
      <c r="F77" s="483">
        <f t="shared" ref="F77:F78" si="1">D77*E77</f>
        <v>3.87</v>
      </c>
      <c r="G77" s="511">
        <f>G76</f>
        <v>6.7000000000000004E-2</v>
      </c>
      <c r="H77" s="510">
        <f t="shared" ref="H77" si="2">F77*G77</f>
        <v>0.25929000000000002</v>
      </c>
    </row>
    <row r="78" spans="3:8" ht="15">
      <c r="C78" s="509" t="s">
        <v>1401</v>
      </c>
      <c r="D78" s="510">
        <v>0.1</v>
      </c>
      <c r="E78" s="492">
        <f>+'MANO DE OBRA'!F69</f>
        <v>4.09</v>
      </c>
      <c r="F78" s="483">
        <f t="shared" si="1"/>
        <v>0.40900000000000003</v>
      </c>
      <c r="G78" s="511">
        <f>G77</f>
        <v>6.7000000000000004E-2</v>
      </c>
      <c r="H78" s="510">
        <f>F78*G78</f>
        <v>2.7403000000000004E-2</v>
      </c>
    </row>
    <row r="79" spans="3:8" ht="15">
      <c r="C79" s="509"/>
      <c r="D79" s="510"/>
      <c r="E79" s="492"/>
      <c r="F79" s="483"/>
      <c r="G79" s="511"/>
      <c r="H79" s="510"/>
    </row>
    <row r="80" spans="3:8" ht="15">
      <c r="C80" s="509"/>
      <c r="D80" s="510"/>
      <c r="E80" s="492"/>
      <c r="F80" s="483"/>
      <c r="G80" s="511"/>
      <c r="H80" s="510"/>
    </row>
    <row r="81" spans="3:8" ht="15">
      <c r="C81" s="509"/>
      <c r="D81" s="510"/>
      <c r="E81" s="492"/>
      <c r="F81" s="510"/>
      <c r="G81" s="512"/>
      <c r="H81" s="510"/>
    </row>
    <row r="82" spans="3:8" ht="15">
      <c r="C82" s="514" t="s">
        <v>1269</v>
      </c>
      <c r="D82" s="514"/>
      <c r="E82" s="515"/>
      <c r="F82" s="514"/>
      <c r="G82" s="514"/>
      <c r="H82" s="501">
        <f>SUM(H76:H81)</f>
        <v>0.54330299999999998</v>
      </c>
    </row>
    <row r="83" spans="3:8" ht="15">
      <c r="C83" s="502" t="s">
        <v>547</v>
      </c>
      <c r="D83" s="469"/>
      <c r="E83" s="503"/>
      <c r="F83" s="503"/>
      <c r="G83" s="469"/>
      <c r="H83" s="470"/>
    </row>
    <row r="84" spans="3:8" ht="15">
      <c r="C84" s="518" t="s">
        <v>8</v>
      </c>
      <c r="D84" s="519"/>
      <c r="E84" s="580" t="s">
        <v>9</v>
      </c>
      <c r="F84" s="580" t="s">
        <v>10</v>
      </c>
      <c r="G84" s="580" t="s">
        <v>1270</v>
      </c>
      <c r="H84" s="580" t="s">
        <v>1264</v>
      </c>
    </row>
    <row r="85" spans="3:8" ht="15">
      <c r="C85" s="686" t="s">
        <v>1664</v>
      </c>
      <c r="D85" s="526"/>
      <c r="E85" s="653" t="s">
        <v>1290</v>
      </c>
      <c r="F85" s="654">
        <v>1.05</v>
      </c>
      <c r="G85" s="655">
        <v>1.2</v>
      </c>
      <c r="H85" s="655">
        <f>ROUND(F85*G85,2)</f>
        <v>1.26</v>
      </c>
    </row>
    <row r="86" spans="3:8" ht="15">
      <c r="C86" s="687" t="s">
        <v>1406</v>
      </c>
      <c r="D86" s="531"/>
      <c r="E86" s="653" t="s">
        <v>1290</v>
      </c>
      <c r="F86" s="654">
        <v>0.05</v>
      </c>
      <c r="G86" s="655">
        <v>1.8</v>
      </c>
      <c r="H86" s="655">
        <f>+G86*F86</f>
        <v>9.0000000000000011E-2</v>
      </c>
    </row>
    <row r="87" spans="3:8" ht="15">
      <c r="C87" s="528"/>
      <c r="D87" s="491"/>
      <c r="E87" s="529"/>
      <c r="F87" s="530"/>
      <c r="G87" s="531"/>
      <c r="H87" s="532"/>
    </row>
    <row r="88" spans="3:8" ht="15">
      <c r="C88" s="528"/>
      <c r="D88" s="491"/>
      <c r="E88" s="529"/>
      <c r="F88" s="530"/>
      <c r="G88" s="531"/>
      <c r="H88" s="532"/>
    </row>
    <row r="89" spans="3:8" ht="15">
      <c r="C89" s="528"/>
      <c r="D89" s="491"/>
      <c r="E89" s="529"/>
      <c r="F89" s="530"/>
      <c r="G89" s="531"/>
      <c r="H89" s="532"/>
    </row>
    <row r="90" spans="3:8" ht="15">
      <c r="C90" s="528"/>
      <c r="D90" s="491"/>
      <c r="E90" s="529"/>
      <c r="F90" s="530"/>
      <c r="G90" s="531"/>
      <c r="H90" s="532"/>
    </row>
    <row r="91" spans="3:8" ht="15">
      <c r="C91" s="528"/>
      <c r="D91" s="491"/>
      <c r="E91" s="529"/>
      <c r="F91" s="511"/>
      <c r="G91" s="531"/>
      <c r="H91" s="532"/>
    </row>
    <row r="92" spans="3:8" ht="15">
      <c r="C92" s="528"/>
      <c r="D92" s="491"/>
      <c r="E92" s="529"/>
      <c r="F92" s="511"/>
      <c r="G92" s="531"/>
      <c r="H92" s="532"/>
    </row>
    <row r="93" spans="3:8" ht="15">
      <c r="C93" s="528"/>
      <c r="D93" s="491"/>
      <c r="E93" s="529"/>
      <c r="F93" s="512"/>
      <c r="G93" s="531"/>
      <c r="H93" s="532"/>
    </row>
    <row r="94" spans="3:8" ht="15">
      <c r="C94" s="528" t="str">
        <f>+IF(B94=0," ",VLOOKUP(B94,#REF!,2,FALSE))</f>
        <v xml:space="preserve"> </v>
      </c>
      <c r="D94" s="491"/>
      <c r="E94" s="529"/>
      <c r="F94" s="512"/>
      <c r="G94" s="531"/>
      <c r="H94" s="532"/>
    </row>
    <row r="95" spans="3:8" ht="15">
      <c r="C95" s="528" t="str">
        <f>+IF(B95=0," ",VLOOKUP(B95,#REF!,2,FALSE))</f>
        <v xml:space="preserve"> </v>
      </c>
      <c r="D95" s="491"/>
      <c r="E95" s="529"/>
      <c r="F95" s="512"/>
      <c r="G95" s="531"/>
      <c r="H95" s="532"/>
    </row>
    <row r="96" spans="3:8" ht="15">
      <c r="C96" s="528" t="str">
        <f>+IF(B96=0," ",VLOOKUP(B96,#REF!,2,FALSE))</f>
        <v xml:space="preserve"> </v>
      </c>
      <c r="D96" s="491"/>
      <c r="E96" s="529"/>
      <c r="F96" s="512"/>
      <c r="G96" s="531"/>
      <c r="H96" s="532"/>
    </row>
    <row r="97" spans="3:8" ht="15">
      <c r="C97" s="528" t="str">
        <f>+IF(B97=0," ",VLOOKUP(B97,#REF!,2,FALSE))</f>
        <v xml:space="preserve"> </v>
      </c>
      <c r="D97" s="491"/>
      <c r="E97" s="529"/>
      <c r="F97" s="512"/>
      <c r="G97" s="531"/>
      <c r="H97" s="532"/>
    </row>
    <row r="98" spans="3:8" ht="15">
      <c r="C98" s="533" t="str">
        <f>+IF(B98=0," ",VLOOKUP(B98,#REF!,2,FALSE))</f>
        <v xml:space="preserve"> </v>
      </c>
      <c r="D98" s="498"/>
      <c r="E98" s="534"/>
      <c r="F98" s="497"/>
      <c r="G98" s="535"/>
      <c r="H98" s="536"/>
    </row>
    <row r="99" spans="3:8" ht="15">
      <c r="C99" s="476" t="s">
        <v>1271</v>
      </c>
      <c r="D99" s="531"/>
      <c r="E99" s="538"/>
      <c r="F99" s="498"/>
      <c r="G99" s="497"/>
      <c r="H99" s="539">
        <f>SUM(H85:H98)</f>
        <v>1.35</v>
      </c>
    </row>
    <row r="100" spans="3:8" ht="15">
      <c r="C100" s="468" t="s">
        <v>1272</v>
      </c>
      <c r="D100" s="469"/>
      <c r="E100" s="469"/>
      <c r="F100" s="469"/>
      <c r="G100" s="469"/>
      <c r="H100" s="470"/>
    </row>
    <row r="101" spans="3:8" ht="15">
      <c r="C101" s="518" t="s">
        <v>8</v>
      </c>
      <c r="D101" s="519"/>
      <c r="E101" s="580" t="s">
        <v>9</v>
      </c>
      <c r="F101" s="543" t="s">
        <v>10</v>
      </c>
      <c r="G101" s="580" t="s">
        <v>1261</v>
      </c>
      <c r="H101" s="580" t="s">
        <v>1264</v>
      </c>
    </row>
    <row r="102" spans="3:8" ht="15">
      <c r="C102" s="544"/>
      <c r="D102" s="526"/>
      <c r="E102" s="684"/>
      <c r="F102" s="684"/>
      <c r="G102" s="685"/>
      <c r="H102" s="652"/>
    </row>
    <row r="103" spans="3:8" ht="15">
      <c r="C103" s="476" t="str">
        <f>+IF(B103=0," ",VLOOKUP(B103,#REF!,2,FALSE))</f>
        <v xml:space="preserve"> </v>
      </c>
      <c r="D103" s="531"/>
      <c r="E103" s="547" t="str">
        <f>+IF(B103=0," ",VLOOKUP(B103,#REF!,3,FALSE))</f>
        <v xml:space="preserve"> </v>
      </c>
      <c r="F103" s="512"/>
      <c r="G103" s="476" t="str">
        <f>+IF(B103=0," ",VLOOKUP(B103,#REF!,8,FALSE))</f>
        <v xml:space="preserve"> </v>
      </c>
      <c r="H103" s="510"/>
    </row>
    <row r="104" spans="3:8" ht="15">
      <c r="C104" s="476" t="str">
        <f>+IF(B104=0," ",VLOOKUP(B104,#REF!,2,FALSE))</f>
        <v xml:space="preserve"> </v>
      </c>
      <c r="D104" s="531"/>
      <c r="E104" s="547" t="str">
        <f>+IF(B104=0," ",VLOOKUP(B104,#REF!,3,FALSE))</f>
        <v xml:space="preserve"> </v>
      </c>
      <c r="F104" s="512"/>
      <c r="G104" s="476" t="str">
        <f>+IF(B104=0," ",VLOOKUP(B104,#REF!,8,FALSE))</f>
        <v xml:space="preserve"> </v>
      </c>
      <c r="H104" s="494"/>
    </row>
    <row r="105" spans="3:8" ht="15">
      <c r="C105" s="515" t="s">
        <v>1273</v>
      </c>
      <c r="D105" s="548"/>
      <c r="E105" s="548"/>
      <c r="F105" s="549"/>
      <c r="G105" s="550"/>
      <c r="H105" s="536">
        <f>SUM(H102:H104)</f>
        <v>0</v>
      </c>
    </row>
    <row r="106" spans="3:8" ht="15">
      <c r="C106" s="491"/>
      <c r="D106" s="491"/>
      <c r="E106" s="496"/>
      <c r="F106" s="498"/>
      <c r="G106" s="551"/>
      <c r="H106" s="552">
        <f>H73+H82+H99+H105</f>
        <v>1.92046815</v>
      </c>
    </row>
    <row r="107" spans="3:8" ht="15">
      <c r="C107" s="553"/>
      <c r="D107" s="553"/>
      <c r="E107" s="515" t="s">
        <v>1274</v>
      </c>
      <c r="F107" s="549"/>
      <c r="G107" s="548"/>
      <c r="H107" s="470">
        <f>ROUND((H73+H82+H99+H105),2)</f>
        <v>1.92</v>
      </c>
    </row>
    <row r="108" spans="3:8" ht="15">
      <c r="C108" s="553"/>
      <c r="D108" s="553"/>
      <c r="E108" s="468" t="s">
        <v>1275</v>
      </c>
      <c r="F108" s="549"/>
      <c r="G108" s="554">
        <v>0.15</v>
      </c>
      <c r="H108" s="548">
        <f>H107*G108</f>
        <v>0.28799999999999998</v>
      </c>
    </row>
    <row r="109" spans="3:8" ht="15">
      <c r="C109" s="553"/>
      <c r="D109" s="553"/>
      <c r="E109" s="468" t="s">
        <v>1276</v>
      </c>
      <c r="F109" s="549"/>
      <c r="G109" s="554">
        <v>0.05</v>
      </c>
      <c r="H109" s="548">
        <f>H107*G109</f>
        <v>9.6000000000000002E-2</v>
      </c>
    </row>
    <row r="110" spans="3:8" ht="15">
      <c r="C110" s="553"/>
      <c r="D110" s="553"/>
      <c r="E110" s="468" t="s">
        <v>1277</v>
      </c>
      <c r="F110" s="549"/>
      <c r="G110" s="548"/>
      <c r="H110" s="548">
        <f>SUM(H107:H109)</f>
        <v>2.3039999999999998</v>
      </c>
    </row>
    <row r="111" spans="3:8" ht="15">
      <c r="C111" s="553"/>
      <c r="D111" s="553"/>
      <c r="E111" s="502" t="s">
        <v>1404</v>
      </c>
      <c r="F111" s="498"/>
      <c r="G111" s="535"/>
      <c r="H111" s="555">
        <f>ROUND((H110),2)</f>
        <v>2.2999999999999998</v>
      </c>
    </row>
    <row r="112" spans="3:8" ht="15.75">
      <c r="C112" s="650" t="s">
        <v>1578</v>
      </c>
      <c r="D112" s="465"/>
      <c r="E112" s="556"/>
      <c r="F112" s="460"/>
      <c r="G112" s="460"/>
      <c r="H112" s="556"/>
    </row>
    <row r="113" spans="3:8" ht="15.75">
      <c r="C113" s="465"/>
      <c r="D113" s="465"/>
      <c r="E113" s="465"/>
      <c r="F113" s="465"/>
      <c r="G113" s="465"/>
      <c r="H113" s="465"/>
    </row>
    <row r="114" spans="3:8" ht="15.75">
      <c r="C114" s="651" t="s">
        <v>1403</v>
      </c>
      <c r="D114" s="465"/>
      <c r="E114" s="465"/>
      <c r="F114" s="465"/>
      <c r="G114" s="465"/>
      <c r="H114" s="460"/>
    </row>
    <row r="115" spans="3:8" ht="15.75">
      <c r="C115" s="455"/>
      <c r="D115" s="465"/>
      <c r="E115" s="465"/>
      <c r="F115" s="557"/>
      <c r="G115" s="558"/>
      <c r="H115" s="558"/>
    </row>
    <row r="116" spans="3:8">
      <c r="C116" s="455"/>
      <c r="D116" s="559"/>
      <c r="E116" s="559"/>
      <c r="F116" s="1205" t="s">
        <v>1405</v>
      </c>
      <c r="G116" s="1205"/>
      <c r="H116" s="1205"/>
    </row>
    <row r="117" spans="3:8">
      <c r="C117" s="455"/>
      <c r="D117" s="559"/>
      <c r="E117" s="559"/>
      <c r="F117" s="1205"/>
      <c r="G117" s="1205"/>
      <c r="H117" s="1205"/>
    </row>
    <row r="118" spans="3:8" ht="15.75">
      <c r="C118" s="455"/>
      <c r="D118" s="460"/>
      <c r="E118" s="460"/>
      <c r="F118" s="560"/>
      <c r="G118" s="560"/>
      <c r="H118" s="460"/>
    </row>
    <row r="119" spans="3:8" ht="80.099999999999994" customHeight="1">
      <c r="C119" s="453"/>
      <c r="D119" s="453"/>
      <c r="E119" s="453"/>
      <c r="F119" s="453"/>
      <c r="G119" s="453"/>
      <c r="H119" s="453"/>
    </row>
    <row r="120" spans="3:8" ht="15.75">
      <c r="C120" s="455"/>
      <c r="D120" s="455"/>
      <c r="E120" s="455"/>
      <c r="F120" s="456" t="s">
        <v>1254</v>
      </c>
      <c r="G120" s="457">
        <v>3</v>
      </c>
      <c r="H120" s="457"/>
    </row>
    <row r="121" spans="3:8" ht="21">
      <c r="C121" s="1208" t="s">
        <v>1579</v>
      </c>
      <c r="D121" s="1208"/>
      <c r="E121" s="1208"/>
      <c r="F121" s="1208"/>
      <c r="G121" s="1208"/>
      <c r="H121" s="1208"/>
    </row>
    <row r="122" spans="3:8" ht="15.75">
      <c r="C122" s="458" t="s">
        <v>1255</v>
      </c>
      <c r="D122" s="459" t="str">
        <f>+'PRESUPUESTO UNIV UARTES'!B12</f>
        <v>1.03</v>
      </c>
      <c r="E122" s="460"/>
      <c r="F122" s="460"/>
      <c r="G122" s="461" t="s">
        <v>1256</v>
      </c>
      <c r="H122" s="462" t="str">
        <f>+'PRESUPUESTO UNIV UARTES'!G12</f>
        <v>m3</v>
      </c>
    </row>
    <row r="123" spans="3:8" ht="15.75">
      <c r="C123" s="463" t="s">
        <v>1258</v>
      </c>
      <c r="D123" s="1210" t="str">
        <f>+'PRESUPUESTO UNIV UARTES'!C12</f>
        <v>Hormigón en riostras de cimentación de fc= 210 kg/cm2</v>
      </c>
      <c r="E123" s="1210"/>
      <c r="F123" s="1210"/>
      <c r="G123" s="1210"/>
      <c r="H123" s="464"/>
    </row>
    <row r="124" spans="3:8" ht="15.75">
      <c r="C124" s="465"/>
      <c r="D124" s="465"/>
      <c r="E124" s="465"/>
      <c r="F124" s="465"/>
      <c r="G124" s="465"/>
      <c r="H124" s="465"/>
    </row>
    <row r="125" spans="3:8" ht="15">
      <c r="C125" s="468" t="s">
        <v>1259</v>
      </c>
      <c r="D125" s="469"/>
      <c r="E125" s="469"/>
      <c r="F125" s="469"/>
      <c r="G125" s="469"/>
      <c r="H125" s="470"/>
    </row>
    <row r="126" spans="3:8" ht="15">
      <c r="C126" s="474" t="s">
        <v>1260</v>
      </c>
      <c r="D126" s="474" t="s">
        <v>10</v>
      </c>
      <c r="E126" s="474" t="s">
        <v>1261</v>
      </c>
      <c r="F126" s="474" t="s">
        <v>1262</v>
      </c>
      <c r="G126" s="474" t="s">
        <v>1263</v>
      </c>
      <c r="H126" s="474" t="s">
        <v>1264</v>
      </c>
    </row>
    <row r="127" spans="3:8" ht="15">
      <c r="C127" s="476" t="s">
        <v>1265</v>
      </c>
      <c r="D127" s="477"/>
      <c r="E127" s="478"/>
      <c r="F127" s="479"/>
      <c r="G127" s="480"/>
      <c r="H127" s="481">
        <f>5%*H141</f>
        <v>0.58306098500000003</v>
      </c>
    </row>
    <row r="128" spans="3:8" ht="15">
      <c r="C128" s="698" t="s">
        <v>1581</v>
      </c>
      <c r="D128" s="477">
        <v>0.5</v>
      </c>
      <c r="E128" s="483">
        <v>4.18</v>
      </c>
      <c r="F128" s="483">
        <f>D128*E128</f>
        <v>2.09</v>
      </c>
      <c r="G128" s="484">
        <v>0.81769999999999998</v>
      </c>
      <c r="H128" s="477">
        <f>F128*G128</f>
        <v>1.7089929999999998</v>
      </c>
    </row>
    <row r="129" spans="3:8" ht="15">
      <c r="C129" s="698" t="s">
        <v>1582</v>
      </c>
      <c r="D129" s="477">
        <v>0.5</v>
      </c>
      <c r="E129" s="483">
        <v>4.0599999999999996</v>
      </c>
      <c r="F129" s="483">
        <f>D129*E129</f>
        <v>2.0299999999999998</v>
      </c>
      <c r="G129" s="484">
        <f>+G128</f>
        <v>0.81769999999999998</v>
      </c>
      <c r="H129" s="477">
        <f>F129*G129</f>
        <v>1.6599309999999998</v>
      </c>
    </row>
    <row r="130" spans="3:8" ht="15">
      <c r="C130" s="699"/>
      <c r="D130" s="477"/>
      <c r="E130" s="478"/>
      <c r="F130" s="486"/>
      <c r="G130" s="487"/>
      <c r="H130" s="477"/>
    </row>
    <row r="131" spans="3:8" ht="15">
      <c r="C131" s="476"/>
      <c r="D131" s="490"/>
      <c r="E131" s="491"/>
      <c r="F131" s="492"/>
      <c r="G131" s="493"/>
      <c r="H131" s="494"/>
    </row>
    <row r="132" spans="3:8" ht="15">
      <c r="C132" s="496" t="s">
        <v>1266</v>
      </c>
      <c r="D132" s="497"/>
      <c r="E132" s="498"/>
      <c r="F132" s="499"/>
      <c r="G132" s="500"/>
      <c r="H132" s="501">
        <f>SUM(H127:H131)</f>
        <v>3.9519849849999997</v>
      </c>
    </row>
    <row r="133" spans="3:8" ht="15">
      <c r="C133" s="502" t="s">
        <v>1267</v>
      </c>
      <c r="D133" s="503"/>
      <c r="E133" s="503"/>
      <c r="F133" s="503"/>
      <c r="G133" s="504"/>
      <c r="H133" s="470"/>
    </row>
    <row r="134" spans="3:8" ht="15">
      <c r="C134" s="474" t="s">
        <v>1260</v>
      </c>
      <c r="D134" s="474" t="s">
        <v>10</v>
      </c>
      <c r="E134" s="474" t="s">
        <v>1268</v>
      </c>
      <c r="F134" s="474" t="s">
        <v>1262</v>
      </c>
      <c r="G134" s="506" t="s">
        <v>1263</v>
      </c>
      <c r="H134" s="507" t="s">
        <v>1264</v>
      </c>
    </row>
    <row r="135" spans="3:8" ht="15">
      <c r="C135" s="509" t="s">
        <v>1280</v>
      </c>
      <c r="D135" s="510">
        <v>2</v>
      </c>
      <c r="E135" s="510">
        <f>+'MANO DE OBRA'!F17</f>
        <v>3.83</v>
      </c>
      <c r="F135" s="483">
        <f>D135*E135</f>
        <v>7.66</v>
      </c>
      <c r="G135" s="511">
        <f>G128</f>
        <v>0.81769999999999998</v>
      </c>
      <c r="H135" s="479">
        <f>F135*G135</f>
        <v>6.2635819999999995</v>
      </c>
    </row>
    <row r="136" spans="3:8" ht="15">
      <c r="C136" s="509" t="s">
        <v>1289</v>
      </c>
      <c r="D136" s="510">
        <v>0.8</v>
      </c>
      <c r="E136" s="492">
        <f>+'MANO DE OBRA'!F18</f>
        <v>3.87</v>
      </c>
      <c r="F136" s="483">
        <f t="shared" ref="F136:F138" si="3">D136*E136</f>
        <v>3.0960000000000001</v>
      </c>
      <c r="G136" s="511">
        <f>G135</f>
        <v>0.81769999999999998</v>
      </c>
      <c r="H136" s="510">
        <f>F136*G136</f>
        <v>2.5315992</v>
      </c>
    </row>
    <row r="137" spans="3:8" ht="15">
      <c r="C137" s="509" t="s">
        <v>1304</v>
      </c>
      <c r="D137" s="510">
        <v>0.8</v>
      </c>
      <c r="E137" s="492">
        <f>+'MANO DE OBRA'!F22</f>
        <v>3.87</v>
      </c>
      <c r="F137" s="483">
        <f t="shared" si="3"/>
        <v>3.0960000000000001</v>
      </c>
      <c r="G137" s="511">
        <f>G136</f>
        <v>0.81769999999999998</v>
      </c>
      <c r="H137" s="510">
        <f>F137*G137</f>
        <v>2.5315992</v>
      </c>
    </row>
    <row r="138" spans="3:8" ht="15">
      <c r="C138" s="509" t="s">
        <v>1401</v>
      </c>
      <c r="D138" s="510">
        <v>0.1</v>
      </c>
      <c r="E138" s="492">
        <f>+'MANO DE OBRA'!F69</f>
        <v>4.09</v>
      </c>
      <c r="F138" s="483">
        <f t="shared" si="3"/>
        <v>0.40900000000000003</v>
      </c>
      <c r="G138" s="511">
        <f>G137</f>
        <v>0.81769999999999998</v>
      </c>
      <c r="H138" s="510">
        <f>F138*G138</f>
        <v>0.33443929999999999</v>
      </c>
    </row>
    <row r="139" spans="3:8" ht="15">
      <c r="C139" s="509"/>
      <c r="D139" s="510"/>
      <c r="E139" s="492"/>
      <c r="F139" s="483"/>
      <c r="G139" s="511"/>
      <c r="H139" s="510"/>
    </row>
    <row r="140" spans="3:8" ht="15">
      <c r="C140" s="509"/>
      <c r="D140" s="510"/>
      <c r="E140" s="492"/>
      <c r="F140" s="510"/>
      <c r="G140" s="512"/>
      <c r="H140" s="510"/>
    </row>
    <row r="141" spans="3:8" ht="15">
      <c r="C141" s="514" t="s">
        <v>1269</v>
      </c>
      <c r="D141" s="514"/>
      <c r="E141" s="515"/>
      <c r="F141" s="514"/>
      <c r="G141" s="514"/>
      <c r="H141" s="501">
        <f>SUM(H135:H140)</f>
        <v>11.6612197</v>
      </c>
    </row>
    <row r="142" spans="3:8" ht="15">
      <c r="C142" s="502" t="s">
        <v>547</v>
      </c>
      <c r="D142" s="469"/>
      <c r="E142" s="503"/>
      <c r="F142" s="503"/>
      <c r="G142" s="469"/>
      <c r="H142" s="470"/>
    </row>
    <row r="143" spans="3:8" ht="15">
      <c r="C143" s="579" t="s">
        <v>1260</v>
      </c>
      <c r="D143" s="519"/>
      <c r="E143" s="580" t="s">
        <v>9</v>
      </c>
      <c r="F143" s="580" t="s">
        <v>10</v>
      </c>
      <c r="G143" s="580" t="s">
        <v>1270</v>
      </c>
      <c r="H143" s="568" t="s">
        <v>1264</v>
      </c>
    </row>
    <row r="144" spans="3:8" ht="15">
      <c r="C144" s="688" t="s">
        <v>1442</v>
      </c>
      <c r="D144" s="689"/>
      <c r="E144" s="691" t="s">
        <v>1443</v>
      </c>
      <c r="F144" s="692">
        <v>8</v>
      </c>
      <c r="G144" s="693">
        <f>+MATERIALES!G14</f>
        <v>8.3000000000000007</v>
      </c>
      <c r="H144" s="693">
        <f>ROUND(F144*G144,2)</f>
        <v>66.400000000000006</v>
      </c>
    </row>
    <row r="145" spans="3:8" ht="15">
      <c r="C145" s="688" t="s">
        <v>1412</v>
      </c>
      <c r="D145" s="690"/>
      <c r="E145" s="691" t="s">
        <v>1283</v>
      </c>
      <c r="F145" s="692">
        <v>0.52</v>
      </c>
      <c r="G145" s="693">
        <f>+MATERIALES!G9</f>
        <v>22</v>
      </c>
      <c r="H145" s="693">
        <f>ROUND(F145*G145,2)</f>
        <v>11.44</v>
      </c>
    </row>
    <row r="146" spans="3:8" ht="15">
      <c r="C146" s="688" t="s">
        <v>1580</v>
      </c>
      <c r="D146" s="690"/>
      <c r="E146" s="691" t="s">
        <v>1283</v>
      </c>
      <c r="F146" s="692">
        <v>0.59</v>
      </c>
      <c r="G146" s="693">
        <f>+MATERIALES!G20</f>
        <v>24.11</v>
      </c>
      <c r="H146" s="693">
        <f t="shared" ref="H146:H151" si="4">ROUND(F146*G146,2)</f>
        <v>14.22</v>
      </c>
    </row>
    <row r="147" spans="3:8" ht="15">
      <c r="C147" s="688" t="s">
        <v>1411</v>
      </c>
      <c r="D147" s="690"/>
      <c r="E147" s="691" t="s">
        <v>1283</v>
      </c>
      <c r="F147" s="692">
        <v>0.22</v>
      </c>
      <c r="G147" s="693">
        <f>+MATERIALES!I239</f>
        <v>1.08</v>
      </c>
      <c r="H147" s="693">
        <f t="shared" si="4"/>
        <v>0.24</v>
      </c>
    </row>
    <row r="148" spans="3:8" ht="15">
      <c r="C148" s="688" t="s">
        <v>1534</v>
      </c>
      <c r="D148" s="690"/>
      <c r="E148" s="691" t="s">
        <v>1257</v>
      </c>
      <c r="F148" s="692">
        <v>0.5</v>
      </c>
      <c r="G148" s="693">
        <f>+MATERIALES!I362</f>
        <v>4.0999999999999996</v>
      </c>
      <c r="H148" s="693">
        <f t="shared" si="4"/>
        <v>2.0499999999999998</v>
      </c>
    </row>
    <row r="149" spans="3:8" ht="15">
      <c r="C149" s="688" t="s">
        <v>1466</v>
      </c>
      <c r="D149" s="690"/>
      <c r="E149" s="691" t="s">
        <v>1257</v>
      </c>
      <c r="F149" s="692">
        <v>0.5</v>
      </c>
      <c r="G149" s="693">
        <f>+MATERIALES!I297</f>
        <v>2.41</v>
      </c>
      <c r="H149" s="693">
        <f t="shared" si="4"/>
        <v>1.21</v>
      </c>
    </row>
    <row r="150" spans="3:8" ht="15">
      <c r="C150" s="688" t="s">
        <v>1448</v>
      </c>
      <c r="D150" s="690"/>
      <c r="E150" s="691" t="s">
        <v>1290</v>
      </c>
      <c r="F150" s="692">
        <v>5</v>
      </c>
      <c r="G150" s="693">
        <f>+MATERIALES!AI28</f>
        <v>2.13</v>
      </c>
      <c r="H150" s="693">
        <f t="shared" si="4"/>
        <v>10.65</v>
      </c>
    </row>
    <row r="151" spans="3:8" ht="15">
      <c r="C151" s="688" t="s">
        <v>1471</v>
      </c>
      <c r="D151" s="690"/>
      <c r="E151" s="691" t="s">
        <v>1302</v>
      </c>
      <c r="F151" s="692">
        <v>0.4</v>
      </c>
      <c r="G151" s="693">
        <f>+MATERIALES!I302</f>
        <v>1.9</v>
      </c>
      <c r="H151" s="693">
        <f t="shared" si="4"/>
        <v>0.76</v>
      </c>
    </row>
    <row r="152" spans="3:8" ht="15">
      <c r="C152" s="688"/>
      <c r="D152" s="690"/>
      <c r="E152" s="691"/>
      <c r="F152" s="692"/>
      <c r="G152" s="693"/>
      <c r="H152" s="693"/>
    </row>
    <row r="153" spans="3:8" ht="15">
      <c r="C153" s="528" t="str">
        <f>+IF(B153=0," ",VLOOKUP(B153,#REF!,2,FALSE))</f>
        <v xml:space="preserve"> </v>
      </c>
      <c r="D153" s="491"/>
      <c r="E153" s="529"/>
      <c r="F153" s="512"/>
      <c r="G153" s="531"/>
      <c r="H153" s="532"/>
    </row>
    <row r="154" spans="3:8" ht="15">
      <c r="C154" s="528" t="str">
        <f>+IF(B154=0," ",VLOOKUP(B154,#REF!,2,FALSE))</f>
        <v xml:space="preserve"> </v>
      </c>
      <c r="D154" s="491"/>
      <c r="E154" s="529"/>
      <c r="F154" s="512"/>
      <c r="G154" s="531"/>
      <c r="H154" s="532"/>
    </row>
    <row r="155" spans="3:8" ht="15">
      <c r="C155" s="528" t="str">
        <f>+IF(B155=0," ",VLOOKUP(B155,#REF!,2,FALSE))</f>
        <v xml:space="preserve"> </v>
      </c>
      <c r="D155" s="491"/>
      <c r="E155" s="529"/>
      <c r="F155" s="512"/>
      <c r="G155" s="531"/>
      <c r="H155" s="532"/>
    </row>
    <row r="156" spans="3:8" ht="15">
      <c r="C156" s="528" t="str">
        <f>+IF(B156=0," ",VLOOKUP(B156,#REF!,2,FALSE))</f>
        <v xml:space="preserve"> </v>
      </c>
      <c r="D156" s="491"/>
      <c r="E156" s="529"/>
      <c r="F156" s="512"/>
      <c r="G156" s="531"/>
      <c r="H156" s="532"/>
    </row>
    <row r="157" spans="3:8" ht="15">
      <c r="C157" s="533" t="str">
        <f>+IF(B157=0," ",VLOOKUP(B157,#REF!,2,FALSE))</f>
        <v xml:space="preserve"> </v>
      </c>
      <c r="D157" s="498"/>
      <c r="E157" s="534"/>
      <c r="F157" s="497"/>
      <c r="G157" s="535"/>
      <c r="H157" s="536"/>
    </row>
    <row r="158" spans="3:8" ht="15">
      <c r="C158" s="476" t="s">
        <v>1271</v>
      </c>
      <c r="D158" s="531"/>
      <c r="E158" s="538"/>
      <c r="F158" s="498"/>
      <c r="G158" s="497"/>
      <c r="H158" s="539">
        <f>SUM(H144:H157)</f>
        <v>106.97</v>
      </c>
    </row>
    <row r="159" spans="3:8" ht="15">
      <c r="C159" s="468" t="s">
        <v>1272</v>
      </c>
      <c r="D159" s="469"/>
      <c r="E159" s="469"/>
      <c r="F159" s="469"/>
      <c r="G159" s="469"/>
      <c r="H159" s="470"/>
    </row>
    <row r="160" spans="3:8" ht="15">
      <c r="C160" s="518" t="s">
        <v>1260</v>
      </c>
      <c r="D160" s="519"/>
      <c r="E160" s="519" t="s">
        <v>9</v>
      </c>
      <c r="F160" s="543" t="s">
        <v>10</v>
      </c>
      <c r="G160" s="520" t="s">
        <v>1261</v>
      </c>
      <c r="H160" s="519" t="s">
        <v>1264</v>
      </c>
    </row>
    <row r="161" spans="3:8" ht="15">
      <c r="C161" s="544"/>
      <c r="D161" s="526"/>
      <c r="E161" s="545"/>
      <c r="F161" s="546"/>
      <c r="G161" s="544"/>
      <c r="H161" s="479"/>
    </row>
    <row r="162" spans="3:8" ht="15">
      <c r="C162" s="476" t="str">
        <f>+IF(B162=0," ",VLOOKUP(B162,#REF!,2,FALSE))</f>
        <v xml:space="preserve"> </v>
      </c>
      <c r="D162" s="531"/>
      <c r="E162" s="547" t="str">
        <f>+IF(B162=0," ",VLOOKUP(B162,#REF!,3,FALSE))</f>
        <v xml:space="preserve"> </v>
      </c>
      <c r="F162" s="512"/>
      <c r="G162" s="476" t="str">
        <f>+IF(B162=0," ",VLOOKUP(B162,#REF!,8,FALSE))</f>
        <v xml:space="preserve"> </v>
      </c>
      <c r="H162" s="510"/>
    </row>
    <row r="163" spans="3:8" ht="15">
      <c r="C163" s="476" t="str">
        <f>+IF(B163=0," ",VLOOKUP(B163,#REF!,2,FALSE))</f>
        <v xml:space="preserve"> </v>
      </c>
      <c r="D163" s="531"/>
      <c r="E163" s="547" t="str">
        <f>+IF(B163=0," ",VLOOKUP(B163,#REF!,3,FALSE))</f>
        <v xml:space="preserve"> </v>
      </c>
      <c r="F163" s="512"/>
      <c r="G163" s="476" t="str">
        <f>+IF(B163=0," ",VLOOKUP(B163,#REF!,8,FALSE))</f>
        <v xml:space="preserve"> </v>
      </c>
      <c r="H163" s="494"/>
    </row>
    <row r="164" spans="3:8" ht="15">
      <c r="C164" s="515" t="s">
        <v>1273</v>
      </c>
      <c r="D164" s="548"/>
      <c r="E164" s="548"/>
      <c r="F164" s="549"/>
      <c r="G164" s="550"/>
      <c r="H164" s="536">
        <f>SUM(H161:H163)</f>
        <v>0</v>
      </c>
    </row>
    <row r="165" spans="3:8" ht="15">
      <c r="C165" s="491"/>
      <c r="D165" s="491"/>
      <c r="E165" s="496"/>
      <c r="F165" s="498"/>
      <c r="G165" s="551"/>
      <c r="H165" s="552">
        <f>H132+H141+H158+H164</f>
        <v>122.583204685</v>
      </c>
    </row>
    <row r="166" spans="3:8" ht="15">
      <c r="C166" s="553"/>
      <c r="D166" s="553"/>
      <c r="E166" s="515" t="s">
        <v>1274</v>
      </c>
      <c r="F166" s="549"/>
      <c r="G166" s="548"/>
      <c r="H166" s="470">
        <f>ROUND((H132+H141+H158+H164),2)</f>
        <v>122.58</v>
      </c>
    </row>
    <row r="167" spans="3:8" ht="15">
      <c r="C167" s="553"/>
      <c r="D167" s="553"/>
      <c r="E167" s="468" t="s">
        <v>1275</v>
      </c>
      <c r="F167" s="549"/>
      <c r="G167" s="554">
        <v>0.15</v>
      </c>
      <c r="H167" s="548">
        <f>H166*G167</f>
        <v>18.387</v>
      </c>
    </row>
    <row r="168" spans="3:8" ht="15">
      <c r="C168" s="553"/>
      <c r="D168" s="553"/>
      <c r="E168" s="468" t="s">
        <v>1276</v>
      </c>
      <c r="F168" s="549"/>
      <c r="G168" s="554">
        <v>0.05</v>
      </c>
      <c r="H168" s="548">
        <f>H166*G168</f>
        <v>6.1290000000000004</v>
      </c>
    </row>
    <row r="169" spans="3:8" ht="15">
      <c r="C169" s="553"/>
      <c r="D169" s="553"/>
      <c r="E169" s="468" t="s">
        <v>1277</v>
      </c>
      <c r="F169" s="549"/>
      <c r="G169" s="548"/>
      <c r="H169" s="548">
        <f>SUM(H166:H168)</f>
        <v>147.09599999999998</v>
      </c>
    </row>
    <row r="170" spans="3:8" ht="15">
      <c r="C170" s="553"/>
      <c r="D170" s="553"/>
      <c r="E170" s="502" t="s">
        <v>1404</v>
      </c>
      <c r="F170" s="498"/>
      <c r="G170" s="535"/>
      <c r="H170" s="555">
        <f>ROUND((H169),2)</f>
        <v>147.1</v>
      </c>
    </row>
    <row r="171" spans="3:8" ht="15.75">
      <c r="C171" s="650" t="s">
        <v>1666</v>
      </c>
      <c r="D171" s="465"/>
      <c r="E171" s="556"/>
      <c r="F171" s="460"/>
      <c r="G171" s="460"/>
      <c r="H171" s="556"/>
    </row>
    <row r="172" spans="3:8" ht="15.75">
      <c r="C172" s="465"/>
      <c r="D172" s="465"/>
      <c r="E172" s="465"/>
      <c r="F172" s="465"/>
      <c r="G172" s="465"/>
      <c r="H172" s="465"/>
    </row>
    <row r="173" spans="3:8" ht="15.75">
      <c r="C173" s="651" t="s">
        <v>1403</v>
      </c>
      <c r="D173" s="465"/>
      <c r="E173" s="465"/>
      <c r="F173" s="465"/>
      <c r="G173" s="465"/>
      <c r="H173" s="460"/>
    </row>
    <row r="174" spans="3:8" ht="15.75">
      <c r="C174" s="455"/>
      <c r="D174" s="465"/>
      <c r="E174" s="465"/>
      <c r="F174" s="557"/>
      <c r="G174" s="558"/>
      <c r="H174" s="558"/>
    </row>
    <row r="175" spans="3:8">
      <c r="C175" s="455"/>
      <c r="D175" s="559"/>
      <c r="E175" s="559"/>
      <c r="F175" s="1205" t="s">
        <v>1405</v>
      </c>
      <c r="G175" s="1205"/>
      <c r="H175" s="1205"/>
    </row>
    <row r="176" spans="3:8">
      <c r="C176" s="455"/>
      <c r="D176" s="559"/>
      <c r="E176" s="559"/>
      <c r="F176" s="1205"/>
      <c r="G176" s="1205"/>
      <c r="H176" s="1205"/>
    </row>
    <row r="177" spans="3:8" ht="15.75">
      <c r="C177" s="455"/>
      <c r="D177" s="460"/>
      <c r="E177" s="460"/>
      <c r="F177" s="560"/>
      <c r="G177" s="560"/>
      <c r="H177" s="460"/>
    </row>
    <row r="178" spans="3:8" ht="80.099999999999994" customHeight="1">
      <c r="C178" s="453"/>
      <c r="D178" s="453"/>
      <c r="E178" s="453"/>
      <c r="F178" s="453"/>
      <c r="G178" s="453"/>
      <c r="H178" s="453"/>
    </row>
    <row r="179" spans="3:8" ht="15.75">
      <c r="C179" s="455"/>
      <c r="D179" s="455"/>
      <c r="E179" s="455"/>
      <c r="F179" s="456" t="s">
        <v>1254</v>
      </c>
      <c r="G179" s="457">
        <v>4</v>
      </c>
      <c r="H179" s="457"/>
    </row>
    <row r="180" spans="3:8" ht="21">
      <c r="C180" s="1208" t="s">
        <v>1579</v>
      </c>
      <c r="D180" s="1208"/>
      <c r="E180" s="1208"/>
      <c r="F180" s="1208"/>
      <c r="G180" s="1208"/>
      <c r="H180" s="1208"/>
    </row>
    <row r="181" spans="3:8" ht="15.75">
      <c r="C181" s="458" t="s">
        <v>1255</v>
      </c>
      <c r="D181" s="459" t="str">
        <f>+'PRESUPUESTO UNIV UARTES'!B13</f>
        <v>1.04</v>
      </c>
      <c r="E181" s="460"/>
      <c r="F181" s="460"/>
      <c r="G181" s="461" t="s">
        <v>1256</v>
      </c>
      <c r="H181" s="462" t="str">
        <f>+'PRESUPUESTO UNIV UARTES'!G13</f>
        <v>m2</v>
      </c>
    </row>
    <row r="182" spans="3:8" ht="15.75">
      <c r="C182" s="463" t="s">
        <v>1258</v>
      </c>
      <c r="D182" s="1210" t="str">
        <f>+'PRESUPUESTO UNIV UARTES'!C13</f>
        <v>Contrapiso</v>
      </c>
      <c r="E182" s="1210"/>
      <c r="F182" s="1210"/>
      <c r="G182" s="1210"/>
      <c r="H182" s="464"/>
    </row>
    <row r="183" spans="3:8" ht="15.75">
      <c r="C183" s="465"/>
      <c r="D183" s="465"/>
      <c r="E183" s="465"/>
      <c r="F183" s="465"/>
      <c r="G183" s="465"/>
      <c r="H183" s="465"/>
    </row>
    <row r="184" spans="3:8" ht="15">
      <c r="C184" s="468" t="s">
        <v>1259</v>
      </c>
      <c r="D184" s="469"/>
      <c r="E184" s="469"/>
      <c r="F184" s="469"/>
      <c r="G184" s="469"/>
      <c r="H184" s="470"/>
    </row>
    <row r="185" spans="3:8" ht="15">
      <c r="C185" s="474" t="s">
        <v>1260</v>
      </c>
      <c r="D185" s="474" t="s">
        <v>10</v>
      </c>
      <c r="E185" s="474" t="s">
        <v>1261</v>
      </c>
      <c r="F185" s="474" t="s">
        <v>1262</v>
      </c>
      <c r="G185" s="474" t="s">
        <v>1263</v>
      </c>
      <c r="H185" s="474" t="s">
        <v>1264</v>
      </c>
    </row>
    <row r="186" spans="3:8" ht="15">
      <c r="C186" s="476" t="s">
        <v>1265</v>
      </c>
      <c r="D186" s="477"/>
      <c r="E186" s="478"/>
      <c r="F186" s="479"/>
      <c r="G186" s="480"/>
      <c r="H186" s="481">
        <f>5%*H200</f>
        <v>0.50084105000000001</v>
      </c>
    </row>
    <row r="187" spans="3:8" ht="15">
      <c r="C187" s="698" t="s">
        <v>1581</v>
      </c>
      <c r="D187" s="477">
        <v>0.5</v>
      </c>
      <c r="E187" s="483">
        <v>4.18</v>
      </c>
      <c r="F187" s="483">
        <f>D187*E187</f>
        <v>2.09</v>
      </c>
      <c r="G187" s="484">
        <v>0.83899999999999997</v>
      </c>
      <c r="H187" s="477">
        <f>F187*G187</f>
        <v>1.7535099999999999</v>
      </c>
    </row>
    <row r="188" spans="3:8" ht="15">
      <c r="C188" s="698" t="s">
        <v>1582</v>
      </c>
      <c r="D188" s="477">
        <v>0.5</v>
      </c>
      <c r="E188" s="483">
        <v>4.0599999999999996</v>
      </c>
      <c r="F188" s="483">
        <f>D188*E188</f>
        <v>2.0299999999999998</v>
      </c>
      <c r="G188" s="484">
        <f>+G187</f>
        <v>0.83899999999999997</v>
      </c>
      <c r="H188" s="477">
        <f>F188*G188</f>
        <v>1.7031699999999999</v>
      </c>
    </row>
    <row r="189" spans="3:8" ht="15">
      <c r="C189" s="699"/>
      <c r="D189" s="477"/>
      <c r="E189" s="478"/>
      <c r="F189" s="486"/>
      <c r="G189" s="487"/>
      <c r="H189" s="477"/>
    </row>
    <row r="190" spans="3:8" ht="15">
      <c r="C190" s="476"/>
      <c r="D190" s="490"/>
      <c r="E190" s="491"/>
      <c r="F190" s="492"/>
      <c r="G190" s="493"/>
      <c r="H190" s="494"/>
    </row>
    <row r="191" spans="3:8" ht="15">
      <c r="C191" s="496" t="s">
        <v>1266</v>
      </c>
      <c r="D191" s="497"/>
      <c r="E191" s="498"/>
      <c r="F191" s="499"/>
      <c r="G191" s="500"/>
      <c r="H191" s="501">
        <f>SUM(H186:H190)</f>
        <v>3.9575210499999995</v>
      </c>
    </row>
    <row r="192" spans="3:8" ht="15">
      <c r="C192" s="502" t="s">
        <v>1267</v>
      </c>
      <c r="D192" s="503"/>
      <c r="E192" s="503"/>
      <c r="F192" s="503"/>
      <c r="G192" s="504"/>
      <c r="H192" s="470"/>
    </row>
    <row r="193" spans="3:8" ht="15">
      <c r="C193" s="474" t="s">
        <v>1260</v>
      </c>
      <c r="D193" s="474" t="s">
        <v>10</v>
      </c>
      <c r="E193" s="474" t="s">
        <v>1268</v>
      </c>
      <c r="F193" s="474" t="s">
        <v>1262</v>
      </c>
      <c r="G193" s="506" t="s">
        <v>1263</v>
      </c>
      <c r="H193" s="507" t="s">
        <v>1264</v>
      </c>
    </row>
    <row r="194" spans="3:8" ht="15">
      <c r="C194" s="509" t="s">
        <v>1280</v>
      </c>
      <c r="D194" s="510">
        <v>2</v>
      </c>
      <c r="E194" s="510">
        <f>+'MANO DE OBRA'!F17</f>
        <v>3.83</v>
      </c>
      <c r="F194" s="483">
        <f>D194*E194</f>
        <v>7.66</v>
      </c>
      <c r="G194" s="511">
        <f>G187</f>
        <v>0.83899999999999997</v>
      </c>
      <c r="H194" s="479">
        <f>F194*G194</f>
        <v>6.4267399999999997</v>
      </c>
    </row>
    <row r="195" spans="3:8" ht="15">
      <c r="C195" s="509" t="s">
        <v>1289</v>
      </c>
      <c r="D195" s="510">
        <v>0.5</v>
      </c>
      <c r="E195" s="492">
        <f>+'MANO DE OBRA'!F18</f>
        <v>3.87</v>
      </c>
      <c r="F195" s="483">
        <f t="shared" ref="F195:F197" si="5">D195*E195</f>
        <v>1.9350000000000001</v>
      </c>
      <c r="G195" s="511">
        <f>G194</f>
        <v>0.83899999999999997</v>
      </c>
      <c r="H195" s="510">
        <f>F195*G195</f>
        <v>1.6234649999999999</v>
      </c>
    </row>
    <row r="196" spans="3:8" ht="15">
      <c r="C196" s="509" t="s">
        <v>1304</v>
      </c>
      <c r="D196" s="510">
        <v>0.5</v>
      </c>
      <c r="E196" s="492">
        <f>+'MANO DE OBRA'!F22</f>
        <v>3.87</v>
      </c>
      <c r="F196" s="483">
        <f t="shared" si="5"/>
        <v>1.9350000000000001</v>
      </c>
      <c r="G196" s="511">
        <f>G195</f>
        <v>0.83899999999999997</v>
      </c>
      <c r="H196" s="510">
        <f>F196*G196</f>
        <v>1.6234649999999999</v>
      </c>
    </row>
    <row r="197" spans="3:8" ht="15">
      <c r="C197" s="509" t="s">
        <v>1401</v>
      </c>
      <c r="D197" s="510">
        <v>0.1</v>
      </c>
      <c r="E197" s="492">
        <f>+'MANO DE OBRA'!F69</f>
        <v>4.09</v>
      </c>
      <c r="F197" s="483">
        <f t="shared" si="5"/>
        <v>0.40900000000000003</v>
      </c>
      <c r="G197" s="511">
        <f>G196</f>
        <v>0.83899999999999997</v>
      </c>
      <c r="H197" s="510">
        <f>F197*G197</f>
        <v>0.34315100000000004</v>
      </c>
    </row>
    <row r="198" spans="3:8" ht="15">
      <c r="C198" s="509"/>
      <c r="D198" s="510"/>
      <c r="E198" s="492"/>
      <c r="F198" s="483"/>
      <c r="G198" s="511"/>
      <c r="H198" s="510"/>
    </row>
    <row r="199" spans="3:8" ht="15">
      <c r="C199" s="509"/>
      <c r="D199" s="510"/>
      <c r="E199" s="492"/>
      <c r="F199" s="510"/>
      <c r="G199" s="512"/>
      <c r="H199" s="510"/>
    </row>
    <row r="200" spans="3:8" ht="15">
      <c r="C200" s="514" t="s">
        <v>1269</v>
      </c>
      <c r="D200" s="514"/>
      <c r="E200" s="515"/>
      <c r="F200" s="514"/>
      <c r="G200" s="514"/>
      <c r="H200" s="501">
        <f>SUM(H194:H199)</f>
        <v>10.016821</v>
      </c>
    </row>
    <row r="201" spans="3:8" ht="15">
      <c r="C201" s="502" t="s">
        <v>547</v>
      </c>
      <c r="D201" s="469"/>
      <c r="E201" s="503"/>
      <c r="F201" s="503"/>
      <c r="G201" s="469"/>
      <c r="H201" s="470"/>
    </row>
    <row r="202" spans="3:8" ht="15">
      <c r="C202" s="579" t="s">
        <v>1260</v>
      </c>
      <c r="D202" s="519"/>
      <c r="E202" s="580" t="s">
        <v>9</v>
      </c>
      <c r="F202" s="580" t="s">
        <v>10</v>
      </c>
      <c r="G202" s="580" t="s">
        <v>1270</v>
      </c>
      <c r="H202" s="568" t="s">
        <v>1264</v>
      </c>
    </row>
    <row r="203" spans="3:8" ht="15">
      <c r="C203" s="705" t="s">
        <v>1442</v>
      </c>
      <c r="D203" s="706"/>
      <c r="E203" s="707" t="s">
        <v>1443</v>
      </c>
      <c r="F203" s="708">
        <v>0.8</v>
      </c>
      <c r="G203" s="709">
        <f>+MATERIALES!G14</f>
        <v>8.3000000000000007</v>
      </c>
      <c r="H203" s="709">
        <f>ROUND(F203*G203,2)</f>
        <v>6.64</v>
      </c>
    </row>
    <row r="204" spans="3:8" ht="15">
      <c r="C204" s="705" t="s">
        <v>1412</v>
      </c>
      <c r="D204" s="710"/>
      <c r="E204" s="707" t="s">
        <v>1283</v>
      </c>
      <c r="F204" s="711">
        <v>0.05</v>
      </c>
      <c r="G204" s="709">
        <f>+MATERIALES!G10</f>
        <v>22</v>
      </c>
      <c r="H204" s="709">
        <f>ROUND(F204*G204,2)</f>
        <v>1.1000000000000001</v>
      </c>
    </row>
    <row r="205" spans="3:8" ht="15">
      <c r="C205" s="705" t="s">
        <v>1580</v>
      </c>
      <c r="D205" s="710"/>
      <c r="E205" s="707" t="s">
        <v>1283</v>
      </c>
      <c r="F205" s="712">
        <v>0.08</v>
      </c>
      <c r="G205" s="709">
        <f>+MATERIALES!G20</f>
        <v>24.11</v>
      </c>
      <c r="H205" s="709">
        <f t="shared" ref="H205:H206" si="6">ROUND(F205*G205,2)</f>
        <v>1.93</v>
      </c>
    </row>
    <row r="206" spans="3:8" ht="15">
      <c r="C206" s="705" t="s">
        <v>1411</v>
      </c>
      <c r="D206" s="710"/>
      <c r="E206" s="707" t="s">
        <v>1283</v>
      </c>
      <c r="F206" s="712">
        <v>0.02</v>
      </c>
      <c r="G206" s="709">
        <f>+MATERIALES!I239</f>
        <v>1.08</v>
      </c>
      <c r="H206" s="709">
        <f t="shared" si="6"/>
        <v>0.02</v>
      </c>
    </row>
    <row r="207" spans="3:8" ht="15">
      <c r="C207" s="705"/>
      <c r="D207" s="710"/>
      <c r="E207" s="707"/>
      <c r="F207" s="713"/>
      <c r="G207" s="709"/>
      <c r="H207" s="709"/>
    </row>
    <row r="208" spans="3:8" ht="15">
      <c r="C208" s="705"/>
      <c r="D208" s="710"/>
      <c r="E208" s="707"/>
      <c r="F208" s="713"/>
      <c r="G208" s="709"/>
      <c r="H208" s="709"/>
    </row>
    <row r="209" spans="3:8" ht="15">
      <c r="C209" s="688"/>
      <c r="D209" s="690"/>
      <c r="E209" s="701"/>
      <c r="F209" s="703"/>
      <c r="G209" s="704"/>
      <c r="H209" s="702"/>
    </row>
    <row r="210" spans="3:8" ht="15">
      <c r="C210" s="688"/>
      <c r="D210" s="690"/>
      <c r="E210" s="701"/>
      <c r="F210" s="703"/>
      <c r="G210" s="702"/>
      <c r="H210" s="702"/>
    </row>
    <row r="211" spans="3:8" ht="15">
      <c r="C211" s="688"/>
      <c r="D211" s="690"/>
      <c r="E211" s="701"/>
      <c r="F211" s="703"/>
      <c r="G211" s="702"/>
      <c r="H211" s="702"/>
    </row>
    <row r="212" spans="3:8" ht="15">
      <c r="C212" s="528"/>
      <c r="D212" s="491"/>
      <c r="E212" s="529"/>
      <c r="F212" s="512"/>
      <c r="G212" s="531"/>
      <c r="H212" s="532"/>
    </row>
    <row r="213" spans="3:8" ht="15">
      <c r="C213" s="528" t="str">
        <f>+IF(B213=0," ",VLOOKUP(B213,#REF!,2,FALSE))</f>
        <v xml:space="preserve"> </v>
      </c>
      <c r="D213" s="491"/>
      <c r="E213" s="529"/>
      <c r="F213" s="512"/>
      <c r="G213" s="531"/>
      <c r="H213" s="532"/>
    </row>
    <row r="214" spans="3:8" ht="15">
      <c r="C214" s="528" t="str">
        <f>+IF(B214=0," ",VLOOKUP(B214,#REF!,2,FALSE))</f>
        <v xml:space="preserve"> </v>
      </c>
      <c r="D214" s="491"/>
      <c r="E214" s="529"/>
      <c r="F214" s="512"/>
      <c r="G214" s="531"/>
      <c r="H214" s="532"/>
    </row>
    <row r="215" spans="3:8" ht="15">
      <c r="C215" s="528" t="str">
        <f>+IF(B215=0," ",VLOOKUP(B215,#REF!,2,FALSE))</f>
        <v xml:space="preserve"> </v>
      </c>
      <c r="D215" s="491"/>
      <c r="E215" s="529"/>
      <c r="F215" s="512"/>
      <c r="G215" s="531"/>
      <c r="H215" s="532"/>
    </row>
    <row r="216" spans="3:8" ht="15">
      <c r="C216" s="533" t="str">
        <f>+IF(B216=0," ",VLOOKUP(B216,#REF!,2,FALSE))</f>
        <v xml:space="preserve"> </v>
      </c>
      <c r="D216" s="498"/>
      <c r="E216" s="534"/>
      <c r="F216" s="497"/>
      <c r="G216" s="535"/>
      <c r="H216" s="536"/>
    </row>
    <row r="217" spans="3:8" ht="15">
      <c r="C217" s="476" t="s">
        <v>1271</v>
      </c>
      <c r="D217" s="531"/>
      <c r="E217" s="538"/>
      <c r="F217" s="498"/>
      <c r="G217" s="497"/>
      <c r="H217" s="539">
        <f>SUM(H203:H216)</f>
        <v>9.69</v>
      </c>
    </row>
    <row r="218" spans="3:8" ht="15">
      <c r="C218" s="468" t="s">
        <v>1272</v>
      </c>
      <c r="D218" s="469"/>
      <c r="E218" s="469"/>
      <c r="F218" s="469"/>
      <c r="G218" s="469"/>
      <c r="H218" s="470"/>
    </row>
    <row r="219" spans="3:8" ht="15">
      <c r="C219" s="518" t="s">
        <v>1260</v>
      </c>
      <c r="D219" s="519"/>
      <c r="E219" s="580" t="s">
        <v>9</v>
      </c>
      <c r="F219" s="580" t="s">
        <v>10</v>
      </c>
      <c r="G219" s="580" t="s">
        <v>1261</v>
      </c>
      <c r="H219" s="580" t="s">
        <v>1264</v>
      </c>
    </row>
    <row r="220" spans="3:8" ht="15">
      <c r="C220" s="544"/>
      <c r="D220" s="526"/>
      <c r="E220" s="684"/>
      <c r="F220" s="684"/>
      <c r="G220" s="685"/>
      <c r="H220" s="652"/>
    </row>
    <row r="221" spans="3:8" ht="15">
      <c r="C221" s="476" t="str">
        <f>+IF(B221=0," ",VLOOKUP(B221,#REF!,2,FALSE))</f>
        <v xml:space="preserve"> </v>
      </c>
      <c r="D221" s="531"/>
      <c r="E221" s="547" t="str">
        <f>+IF(B221=0," ",VLOOKUP(B221,#REF!,3,FALSE))</f>
        <v xml:space="preserve"> </v>
      </c>
      <c r="F221" s="512"/>
      <c r="G221" s="476" t="str">
        <f>+IF(B221=0," ",VLOOKUP(B221,#REF!,8,FALSE))</f>
        <v xml:space="preserve"> </v>
      </c>
      <c r="H221" s="510"/>
    </row>
    <row r="222" spans="3:8" ht="15">
      <c r="C222" s="476" t="str">
        <f>+IF(B222=0," ",VLOOKUP(B222,#REF!,2,FALSE))</f>
        <v xml:space="preserve"> </v>
      </c>
      <c r="D222" s="531"/>
      <c r="E222" s="547" t="str">
        <f>+IF(B222=0," ",VLOOKUP(B222,#REF!,3,FALSE))</f>
        <v xml:space="preserve"> </v>
      </c>
      <c r="F222" s="512"/>
      <c r="G222" s="476" t="str">
        <f>+IF(B222=0," ",VLOOKUP(B222,#REF!,8,FALSE))</f>
        <v xml:space="preserve"> </v>
      </c>
      <c r="H222" s="494"/>
    </row>
    <row r="223" spans="3:8" ht="15">
      <c r="C223" s="515" t="s">
        <v>1273</v>
      </c>
      <c r="D223" s="548"/>
      <c r="E223" s="548"/>
      <c r="F223" s="549"/>
      <c r="G223" s="550"/>
      <c r="H223" s="536">
        <f>SUM(H220:H222)</f>
        <v>0</v>
      </c>
    </row>
    <row r="224" spans="3:8" ht="15">
      <c r="C224" s="491"/>
      <c r="D224" s="491"/>
      <c r="E224" s="496"/>
      <c r="F224" s="498"/>
      <c r="G224" s="551"/>
      <c r="H224" s="552">
        <f>H191+H200+H217+H223</f>
        <v>23.664342050000002</v>
      </c>
    </row>
    <row r="225" spans="3:8" ht="15">
      <c r="C225" s="553"/>
      <c r="D225" s="553"/>
      <c r="E225" s="515" t="s">
        <v>1274</v>
      </c>
      <c r="F225" s="549"/>
      <c r="G225" s="548"/>
      <c r="H225" s="470">
        <f>ROUND((H191+H200+H217+H223),2)</f>
        <v>23.66</v>
      </c>
    </row>
    <row r="226" spans="3:8" ht="15">
      <c r="C226" s="553"/>
      <c r="D226" s="553"/>
      <c r="E226" s="468" t="s">
        <v>1275</v>
      </c>
      <c r="F226" s="549"/>
      <c r="G226" s="554">
        <v>0.15</v>
      </c>
      <c r="H226" s="548">
        <f>H225*G226</f>
        <v>3.5489999999999999</v>
      </c>
    </row>
    <row r="227" spans="3:8" ht="15">
      <c r="C227" s="553"/>
      <c r="D227" s="553"/>
      <c r="E227" s="468" t="s">
        <v>1276</v>
      </c>
      <c r="F227" s="549"/>
      <c r="G227" s="554">
        <v>0.05</v>
      </c>
      <c r="H227" s="548">
        <f>H225*G227</f>
        <v>1.1830000000000001</v>
      </c>
    </row>
    <row r="228" spans="3:8" ht="15">
      <c r="C228" s="553"/>
      <c r="D228" s="553"/>
      <c r="E228" s="468" t="s">
        <v>1277</v>
      </c>
      <c r="F228" s="549"/>
      <c r="G228" s="548"/>
      <c r="H228" s="548">
        <f>SUM(H225:H227)</f>
        <v>28.391999999999999</v>
      </c>
    </row>
    <row r="229" spans="3:8" ht="15">
      <c r="C229" s="553"/>
      <c r="D229" s="553"/>
      <c r="E229" s="502" t="s">
        <v>1404</v>
      </c>
      <c r="F229" s="498"/>
      <c r="G229" s="535"/>
      <c r="H229" s="555">
        <f>ROUND((H228),2)</f>
        <v>28.39</v>
      </c>
    </row>
    <row r="230" spans="3:8" ht="15.75">
      <c r="C230" s="650" t="s">
        <v>1667</v>
      </c>
      <c r="D230" s="465"/>
      <c r="E230" s="556"/>
      <c r="F230" s="460"/>
      <c r="G230" s="460"/>
      <c r="H230" s="556"/>
    </row>
    <row r="231" spans="3:8" ht="15.75">
      <c r="C231" s="465"/>
      <c r="D231" s="465"/>
      <c r="E231" s="465"/>
      <c r="F231" s="465"/>
      <c r="G231" s="465"/>
      <c r="H231" s="465"/>
    </row>
    <row r="232" spans="3:8" ht="15.75">
      <c r="C232" s="651" t="s">
        <v>1403</v>
      </c>
      <c r="D232" s="465"/>
      <c r="E232" s="465"/>
      <c r="F232" s="465"/>
      <c r="G232" s="465"/>
      <c r="H232" s="460"/>
    </row>
    <row r="233" spans="3:8" ht="15.75">
      <c r="C233" s="455"/>
      <c r="D233" s="465"/>
      <c r="E233" s="465"/>
      <c r="F233" s="557"/>
      <c r="G233" s="558"/>
      <c r="H233" s="558"/>
    </row>
    <row r="234" spans="3:8">
      <c r="C234" s="455"/>
      <c r="D234" s="559"/>
      <c r="E234" s="559"/>
      <c r="F234" s="1205" t="s">
        <v>1405</v>
      </c>
      <c r="G234" s="1205"/>
      <c r="H234" s="1205"/>
    </row>
    <row r="235" spans="3:8">
      <c r="C235" s="455"/>
      <c r="D235" s="559"/>
      <c r="E235" s="559"/>
      <c r="F235" s="1205"/>
      <c r="G235" s="1205"/>
      <c r="H235" s="1205"/>
    </row>
    <row r="236" spans="3:8" ht="15.75">
      <c r="C236" s="455"/>
      <c r="D236" s="460"/>
      <c r="E236" s="460"/>
      <c r="F236" s="560"/>
      <c r="G236" s="560"/>
      <c r="H236" s="460"/>
    </row>
    <row r="237" spans="3:8" ht="80.099999999999994" customHeight="1">
      <c r="C237" s="453"/>
      <c r="D237" s="453"/>
      <c r="E237" s="453"/>
      <c r="F237" s="453"/>
      <c r="G237" s="453"/>
      <c r="H237" s="453"/>
    </row>
    <row r="238" spans="3:8" ht="15.75">
      <c r="C238" s="455"/>
      <c r="D238" s="455"/>
      <c r="E238" s="455"/>
      <c r="F238" s="456" t="s">
        <v>1254</v>
      </c>
      <c r="G238" s="457">
        <v>5</v>
      </c>
      <c r="H238" s="457">
        <v>21</v>
      </c>
    </row>
    <row r="239" spans="3:8" ht="21">
      <c r="C239" s="1208" t="s">
        <v>1579</v>
      </c>
      <c r="D239" s="1208"/>
      <c r="E239" s="1208"/>
      <c r="F239" s="1208"/>
      <c r="G239" s="1208"/>
      <c r="H239" s="1208"/>
    </row>
    <row r="240" spans="3:8" ht="15.75">
      <c r="C240" s="458" t="s">
        <v>1255</v>
      </c>
      <c r="D240" s="459" t="str">
        <f>+'PRESUPUESTO UNIV UARTES'!B14</f>
        <v>1.05</v>
      </c>
      <c r="E240" s="460"/>
      <c r="F240" s="460"/>
      <c r="G240" s="461" t="s">
        <v>1256</v>
      </c>
      <c r="H240" s="462" t="str">
        <f>+'PRESUPUESTO UNIV UARTES'!G14</f>
        <v>m2</v>
      </c>
    </row>
    <row r="241" spans="3:8" ht="15.75">
      <c r="C241" s="463" t="s">
        <v>1258</v>
      </c>
      <c r="D241" s="1210" t="str">
        <f>+'PRESUPUESTO UNIV UARTES'!C14</f>
        <v>Mampostería de bloque</v>
      </c>
      <c r="E241" s="1210"/>
      <c r="F241" s="1210"/>
      <c r="G241" s="1210"/>
      <c r="H241" s="464"/>
    </row>
    <row r="242" spans="3:8" ht="15.75">
      <c r="C242" s="465"/>
      <c r="D242" s="465"/>
      <c r="E242" s="465"/>
      <c r="F242" s="465"/>
      <c r="G242" s="465"/>
      <c r="H242" s="465"/>
    </row>
    <row r="243" spans="3:8" ht="15">
      <c r="C243" s="468" t="s">
        <v>1259</v>
      </c>
      <c r="D243" s="469"/>
      <c r="E243" s="469"/>
      <c r="F243" s="469"/>
      <c r="G243" s="469"/>
      <c r="H243" s="470"/>
    </row>
    <row r="244" spans="3:8" ht="15">
      <c r="C244" s="474" t="s">
        <v>1260</v>
      </c>
      <c r="D244" s="474" t="s">
        <v>10</v>
      </c>
      <c r="E244" s="474" t="s">
        <v>1261</v>
      </c>
      <c r="F244" s="474" t="s">
        <v>1262</v>
      </c>
      <c r="G244" s="474" t="s">
        <v>1263</v>
      </c>
      <c r="H244" s="474" t="s">
        <v>1264</v>
      </c>
    </row>
    <row r="245" spans="3:8" ht="15">
      <c r="C245" s="476" t="s">
        <v>1265</v>
      </c>
      <c r="D245" s="477"/>
      <c r="E245" s="478"/>
      <c r="F245" s="479"/>
      <c r="G245" s="480"/>
      <c r="H245" s="481">
        <f>5%*H259</f>
        <v>0.21894300000000003</v>
      </c>
    </row>
    <row r="246" spans="3:8" ht="15">
      <c r="C246" s="698"/>
      <c r="D246" s="477"/>
      <c r="E246" s="482"/>
      <c r="F246" s="483"/>
      <c r="G246" s="484"/>
      <c r="H246" s="477"/>
    </row>
    <row r="247" spans="3:8" ht="15">
      <c r="C247" s="698"/>
      <c r="D247" s="477"/>
      <c r="E247" s="478"/>
      <c r="F247" s="483"/>
      <c r="G247" s="484"/>
      <c r="H247" s="477"/>
    </row>
    <row r="248" spans="3:8" ht="15">
      <c r="C248" s="699"/>
      <c r="D248" s="477"/>
      <c r="E248" s="478"/>
      <c r="F248" s="486"/>
      <c r="G248" s="487"/>
      <c r="H248" s="477"/>
    </row>
    <row r="249" spans="3:8" ht="15">
      <c r="C249" s="476"/>
      <c r="D249" s="490"/>
      <c r="E249" s="491"/>
      <c r="F249" s="492"/>
      <c r="G249" s="493"/>
      <c r="H249" s="494"/>
    </row>
    <row r="250" spans="3:8" ht="15">
      <c r="C250" s="496" t="s">
        <v>1266</v>
      </c>
      <c r="D250" s="497"/>
      <c r="E250" s="498"/>
      <c r="F250" s="499"/>
      <c r="G250" s="500"/>
      <c r="H250" s="501">
        <f>SUM(H245:H249)</f>
        <v>0.21894300000000003</v>
      </c>
    </row>
    <row r="251" spans="3:8" ht="15">
      <c r="C251" s="502" t="s">
        <v>1267</v>
      </c>
      <c r="D251" s="503"/>
      <c r="E251" s="503"/>
      <c r="F251" s="503"/>
      <c r="G251" s="504"/>
      <c r="H251" s="470"/>
    </row>
    <row r="252" spans="3:8" ht="15">
      <c r="C252" s="474" t="s">
        <v>1260</v>
      </c>
      <c r="D252" s="474" t="s">
        <v>10</v>
      </c>
      <c r="E252" s="474" t="s">
        <v>1268</v>
      </c>
      <c r="F252" s="474" t="s">
        <v>1262</v>
      </c>
      <c r="G252" s="506" t="s">
        <v>1263</v>
      </c>
      <c r="H252" s="507" t="s">
        <v>1264</v>
      </c>
    </row>
    <row r="253" spans="3:8" ht="15">
      <c r="C253" s="509" t="s">
        <v>1280</v>
      </c>
      <c r="D253" s="510">
        <v>1</v>
      </c>
      <c r="E253" s="510">
        <f>+'MANO DE OBRA'!F17</f>
        <v>3.83</v>
      </c>
      <c r="F253" s="483">
        <f>D253*E253</f>
        <v>3.83</v>
      </c>
      <c r="G253" s="511">
        <v>0.54</v>
      </c>
      <c r="H253" s="479">
        <f>F253*G253</f>
        <v>2.0682</v>
      </c>
    </row>
    <row r="254" spans="3:8" ht="15">
      <c r="C254" s="509" t="s">
        <v>1289</v>
      </c>
      <c r="D254" s="510">
        <v>1</v>
      </c>
      <c r="E254" s="492">
        <f>+'MANO DE OBRA'!F18</f>
        <v>3.87</v>
      </c>
      <c r="F254" s="483">
        <f t="shared" ref="F254:F255" si="7">D254*E254</f>
        <v>3.87</v>
      </c>
      <c r="G254" s="511">
        <f>G253</f>
        <v>0.54</v>
      </c>
      <c r="H254" s="510">
        <f>F254*G254</f>
        <v>2.0898000000000003</v>
      </c>
    </row>
    <row r="255" spans="3:8" ht="15">
      <c r="C255" s="509" t="s">
        <v>1401</v>
      </c>
      <c r="D255" s="510">
        <v>0.1</v>
      </c>
      <c r="E255" s="492">
        <f>+'MANO DE OBRA'!F69</f>
        <v>4.09</v>
      </c>
      <c r="F255" s="483">
        <f t="shared" si="7"/>
        <v>0.40900000000000003</v>
      </c>
      <c r="G255" s="511">
        <f>G254</f>
        <v>0.54</v>
      </c>
      <c r="H255" s="510">
        <f>F255*G255</f>
        <v>0.22086000000000003</v>
      </c>
    </row>
    <row r="256" spans="3:8" ht="15">
      <c r="C256" s="509"/>
      <c r="D256" s="510"/>
      <c r="E256" s="492"/>
      <c r="F256" s="483"/>
      <c r="G256" s="511"/>
      <c r="H256" s="510"/>
    </row>
    <row r="257" spans="3:8" ht="15">
      <c r="C257" s="509"/>
      <c r="D257" s="510"/>
      <c r="E257" s="492"/>
      <c r="F257" s="483"/>
      <c r="G257" s="511"/>
      <c r="H257" s="510"/>
    </row>
    <row r="258" spans="3:8" ht="15">
      <c r="C258" s="509"/>
      <c r="D258" s="510"/>
      <c r="E258" s="492"/>
      <c r="F258" s="510"/>
      <c r="G258" s="512"/>
      <c r="H258" s="510"/>
    </row>
    <row r="259" spans="3:8" ht="15">
      <c r="C259" s="514" t="s">
        <v>1269</v>
      </c>
      <c r="D259" s="514"/>
      <c r="E259" s="515"/>
      <c r="F259" s="514"/>
      <c r="G259" s="514"/>
      <c r="H259" s="501">
        <f>SUM(H253:H258)</f>
        <v>4.3788600000000004</v>
      </c>
    </row>
    <row r="260" spans="3:8" ht="15">
      <c r="C260" s="502" t="s">
        <v>547</v>
      </c>
      <c r="D260" s="469"/>
      <c r="E260" s="503"/>
      <c r="F260" s="503"/>
      <c r="G260" s="469"/>
      <c r="H260" s="470"/>
    </row>
    <row r="261" spans="3:8" ht="15">
      <c r="C261" s="579" t="s">
        <v>1260</v>
      </c>
      <c r="D261" s="519"/>
      <c r="E261" s="580" t="s">
        <v>9</v>
      </c>
      <c r="F261" s="580" t="s">
        <v>10</v>
      </c>
      <c r="G261" s="580" t="s">
        <v>1270</v>
      </c>
      <c r="H261" s="568" t="s">
        <v>1264</v>
      </c>
    </row>
    <row r="262" spans="3:8" ht="15">
      <c r="C262" s="705" t="s">
        <v>1584</v>
      </c>
      <c r="D262" s="706"/>
      <c r="E262" s="714" t="s">
        <v>1257</v>
      </c>
      <c r="F262" s="708">
        <v>12.5</v>
      </c>
      <c r="G262" s="709">
        <f>+MATERIALES!I251</f>
        <v>0.43</v>
      </c>
      <c r="H262" s="709">
        <f>ROUND(F262*G262,2)</f>
        <v>5.38</v>
      </c>
    </row>
    <row r="263" spans="3:8" ht="15">
      <c r="C263" s="705" t="str">
        <f t="shared" ref="C263:E264" si="8">C203</f>
        <v>CEMENTO PORTLAND TIPO I (50KG)</v>
      </c>
      <c r="D263" s="710"/>
      <c r="E263" s="714" t="str">
        <f t="shared" si="8"/>
        <v>SAC</v>
      </c>
      <c r="F263" s="715">
        <v>0.15</v>
      </c>
      <c r="G263" s="709">
        <f>+MATERIALES!G14</f>
        <v>8.3000000000000007</v>
      </c>
      <c r="H263" s="709">
        <f t="shared" ref="H263:H265" si="9">ROUND(F263*G263,2)</f>
        <v>1.25</v>
      </c>
    </row>
    <row r="264" spans="3:8" ht="15">
      <c r="C264" s="705" t="str">
        <f t="shared" si="8"/>
        <v>ARENA</v>
      </c>
      <c r="D264" s="710"/>
      <c r="E264" s="714" t="str">
        <f t="shared" si="8"/>
        <v>M3</v>
      </c>
      <c r="F264" s="715">
        <v>0.03</v>
      </c>
      <c r="G264" s="709">
        <f>+MATERIALES!G10</f>
        <v>22</v>
      </c>
      <c r="H264" s="709">
        <f t="shared" si="9"/>
        <v>0.66</v>
      </c>
    </row>
    <row r="265" spans="3:8" ht="15">
      <c r="C265" s="705" t="str">
        <f>C206</f>
        <v>AGUA</v>
      </c>
      <c r="D265" s="710"/>
      <c r="E265" s="714" t="str">
        <f>E206</f>
        <v>M3</v>
      </c>
      <c r="F265" s="715">
        <v>0.02</v>
      </c>
      <c r="G265" s="709">
        <f>+MATERIALES!I239</f>
        <v>1.08</v>
      </c>
      <c r="H265" s="709">
        <f t="shared" si="9"/>
        <v>0.02</v>
      </c>
    </row>
    <row r="266" spans="3:8" ht="15">
      <c r="C266" s="705"/>
      <c r="D266" s="710"/>
      <c r="E266" s="707"/>
      <c r="F266" s="713"/>
      <c r="G266" s="709"/>
      <c r="H266" s="709"/>
    </row>
    <row r="267" spans="3:8" ht="15">
      <c r="C267" s="705"/>
      <c r="D267" s="710"/>
      <c r="E267" s="707"/>
      <c r="F267" s="713"/>
      <c r="G267" s="709"/>
      <c r="H267" s="709"/>
    </row>
    <row r="268" spans="3:8" ht="15">
      <c r="C268" s="688"/>
      <c r="D268" s="690"/>
      <c r="E268" s="701"/>
      <c r="F268" s="703"/>
      <c r="G268" s="704"/>
      <c r="H268" s="702"/>
    </row>
    <row r="269" spans="3:8" ht="15">
      <c r="C269" s="688"/>
      <c r="D269" s="690"/>
      <c r="E269" s="701"/>
      <c r="F269" s="703"/>
      <c r="G269" s="702"/>
      <c r="H269" s="702"/>
    </row>
    <row r="270" spans="3:8" ht="15">
      <c r="C270" s="688"/>
      <c r="D270" s="690"/>
      <c r="E270" s="701"/>
      <c r="F270" s="703"/>
      <c r="G270" s="702"/>
      <c r="H270" s="702"/>
    </row>
    <row r="271" spans="3:8" ht="15">
      <c r="C271" s="528"/>
      <c r="D271" s="491"/>
      <c r="E271" s="529"/>
      <c r="F271" s="512"/>
      <c r="G271" s="531"/>
      <c r="H271" s="532"/>
    </row>
    <row r="272" spans="3:8" ht="15">
      <c r="C272" s="528" t="str">
        <f>+IF(B272=0," ",VLOOKUP(B272,#REF!,2,FALSE))</f>
        <v xml:space="preserve"> </v>
      </c>
      <c r="D272" s="491"/>
      <c r="E272" s="529"/>
      <c r="F272" s="512"/>
      <c r="G272" s="531"/>
      <c r="H272" s="532"/>
    </row>
    <row r="273" spans="3:8" ht="15">
      <c r="C273" s="528" t="str">
        <f>+IF(B273=0," ",VLOOKUP(B273,#REF!,2,FALSE))</f>
        <v xml:space="preserve"> </v>
      </c>
      <c r="D273" s="491"/>
      <c r="E273" s="529"/>
      <c r="F273" s="512"/>
      <c r="G273" s="531"/>
      <c r="H273" s="532"/>
    </row>
    <row r="274" spans="3:8" ht="15">
      <c r="C274" s="528" t="str">
        <f>+IF(B274=0," ",VLOOKUP(B274,#REF!,2,FALSE))</f>
        <v xml:space="preserve"> </v>
      </c>
      <c r="D274" s="491"/>
      <c r="E274" s="529"/>
      <c r="F274" s="512"/>
      <c r="G274" s="531"/>
      <c r="H274" s="532"/>
    </row>
    <row r="275" spans="3:8" ht="15">
      <c r="C275" s="533" t="str">
        <f>+IF(B275=0," ",VLOOKUP(B275,#REF!,2,FALSE))</f>
        <v xml:space="preserve"> </v>
      </c>
      <c r="D275" s="498"/>
      <c r="E275" s="534"/>
      <c r="F275" s="497"/>
      <c r="G275" s="535"/>
      <c r="H275" s="536"/>
    </row>
    <row r="276" spans="3:8" ht="15">
      <c r="C276" s="476" t="s">
        <v>1271</v>
      </c>
      <c r="D276" s="531"/>
      <c r="E276" s="538"/>
      <c r="F276" s="498"/>
      <c r="G276" s="497"/>
      <c r="H276" s="539">
        <f>SUM(H262:H275)</f>
        <v>7.31</v>
      </c>
    </row>
    <row r="277" spans="3:8" ht="15">
      <c r="C277" s="468" t="s">
        <v>1272</v>
      </c>
      <c r="D277" s="469"/>
      <c r="E277" s="469"/>
      <c r="F277" s="469"/>
      <c r="G277" s="469"/>
      <c r="H277" s="470"/>
    </row>
    <row r="278" spans="3:8" ht="15">
      <c r="C278" s="518" t="s">
        <v>1260</v>
      </c>
      <c r="D278" s="519"/>
      <c r="E278" s="580" t="s">
        <v>9</v>
      </c>
      <c r="F278" s="580" t="s">
        <v>10</v>
      </c>
      <c r="G278" s="580" t="s">
        <v>1261</v>
      </c>
      <c r="H278" s="580" t="s">
        <v>1264</v>
      </c>
    </row>
    <row r="279" spans="3:8" ht="15">
      <c r="C279" s="544"/>
      <c r="D279" s="526"/>
      <c r="E279" s="684"/>
      <c r="F279" s="684"/>
      <c r="G279" s="685"/>
      <c r="H279" s="652"/>
    </row>
    <row r="280" spans="3:8" ht="15">
      <c r="C280" s="476" t="str">
        <f>+IF(B280=0," ",VLOOKUP(B280,#REF!,2,FALSE))</f>
        <v xml:space="preserve"> </v>
      </c>
      <c r="D280" s="531"/>
      <c r="E280" s="547" t="str">
        <f>+IF(B280=0," ",VLOOKUP(B280,#REF!,3,FALSE))</f>
        <v xml:space="preserve"> </v>
      </c>
      <c r="F280" s="512"/>
      <c r="G280" s="476" t="str">
        <f>+IF(B280=0," ",VLOOKUP(B280,#REF!,8,FALSE))</f>
        <v xml:space="preserve"> </v>
      </c>
      <c r="H280" s="510"/>
    </row>
    <row r="281" spans="3:8" ht="15">
      <c r="C281" s="476" t="str">
        <f>+IF(B281=0," ",VLOOKUP(B281,#REF!,2,FALSE))</f>
        <v xml:space="preserve"> </v>
      </c>
      <c r="D281" s="531"/>
      <c r="E281" s="547" t="str">
        <f>+IF(B281=0," ",VLOOKUP(B281,#REF!,3,FALSE))</f>
        <v xml:space="preserve"> </v>
      </c>
      <c r="F281" s="512"/>
      <c r="G281" s="476" t="str">
        <f>+IF(B281=0," ",VLOOKUP(B281,#REF!,8,FALSE))</f>
        <v xml:space="preserve"> </v>
      </c>
      <c r="H281" s="494"/>
    </row>
    <row r="282" spans="3:8" ht="15">
      <c r="C282" s="515" t="s">
        <v>1273</v>
      </c>
      <c r="D282" s="548"/>
      <c r="E282" s="548"/>
      <c r="F282" s="549"/>
      <c r="G282" s="550"/>
      <c r="H282" s="536">
        <f>SUM(H279:H281)</f>
        <v>0</v>
      </c>
    </row>
    <row r="283" spans="3:8" ht="15">
      <c r="C283" s="491"/>
      <c r="D283" s="491"/>
      <c r="E283" s="496"/>
      <c r="F283" s="498"/>
      <c r="G283" s="551"/>
      <c r="H283" s="552">
        <f>H250+H259+H276+H282</f>
        <v>11.907803000000001</v>
      </c>
    </row>
    <row r="284" spans="3:8" ht="15">
      <c r="C284" s="553"/>
      <c r="D284" s="553"/>
      <c r="E284" s="515" t="s">
        <v>1274</v>
      </c>
      <c r="F284" s="549"/>
      <c r="G284" s="548"/>
      <c r="H284" s="470">
        <f>ROUND((H250+H259+H276+H282),2)</f>
        <v>11.91</v>
      </c>
    </row>
    <row r="285" spans="3:8" ht="15">
      <c r="C285" s="553"/>
      <c r="D285" s="553"/>
      <c r="E285" s="468" t="s">
        <v>1275</v>
      </c>
      <c r="F285" s="549"/>
      <c r="G285" s="554">
        <v>0.15</v>
      </c>
      <c r="H285" s="548">
        <f>H284*G285</f>
        <v>1.7865</v>
      </c>
    </row>
    <row r="286" spans="3:8" ht="15">
      <c r="C286" s="553"/>
      <c r="D286" s="553"/>
      <c r="E286" s="468" t="s">
        <v>1276</v>
      </c>
      <c r="F286" s="549"/>
      <c r="G286" s="554">
        <v>0.05</v>
      </c>
      <c r="H286" s="548">
        <f>H284*G286</f>
        <v>0.59550000000000003</v>
      </c>
    </row>
    <row r="287" spans="3:8" ht="15">
      <c r="C287" s="553"/>
      <c r="D287" s="553"/>
      <c r="E287" s="468" t="s">
        <v>1277</v>
      </c>
      <c r="F287" s="549"/>
      <c r="G287" s="548"/>
      <c r="H287" s="548">
        <f>SUM(H284:H286)</f>
        <v>14.292</v>
      </c>
    </row>
    <row r="288" spans="3:8" ht="15">
      <c r="C288" s="553"/>
      <c r="D288" s="553"/>
      <c r="E288" s="502" t="s">
        <v>1404</v>
      </c>
      <c r="F288" s="498"/>
      <c r="G288" s="535"/>
      <c r="H288" s="555">
        <f>ROUND((H287),2)</f>
        <v>14.29</v>
      </c>
    </row>
    <row r="289" spans="3:8" ht="15.75">
      <c r="C289" s="650" t="s">
        <v>1668</v>
      </c>
      <c r="D289" s="465"/>
      <c r="E289" s="556"/>
      <c r="F289" s="460"/>
      <c r="G289" s="460"/>
      <c r="H289" s="556"/>
    </row>
    <row r="290" spans="3:8" ht="15.75">
      <c r="C290" s="465"/>
      <c r="D290" s="465"/>
      <c r="E290" s="465"/>
      <c r="F290" s="465"/>
      <c r="G290" s="465"/>
      <c r="H290" s="465"/>
    </row>
    <row r="291" spans="3:8" ht="15.75">
      <c r="C291" s="651" t="s">
        <v>1403</v>
      </c>
      <c r="D291" s="465"/>
      <c r="E291" s="465"/>
      <c r="F291" s="465"/>
      <c r="G291" s="465"/>
      <c r="H291" s="460"/>
    </row>
    <row r="292" spans="3:8" ht="15.75">
      <c r="C292" s="455"/>
      <c r="D292" s="465"/>
      <c r="E292" s="465"/>
      <c r="F292" s="557"/>
      <c r="G292" s="558"/>
      <c r="H292" s="558"/>
    </row>
    <row r="293" spans="3:8">
      <c r="C293" s="455"/>
      <c r="D293" s="559"/>
      <c r="E293" s="559"/>
      <c r="F293" s="1205" t="s">
        <v>1405</v>
      </c>
      <c r="G293" s="1205"/>
      <c r="H293" s="1205"/>
    </row>
    <row r="294" spans="3:8">
      <c r="C294" s="455"/>
      <c r="D294" s="559"/>
      <c r="E294" s="559"/>
      <c r="F294" s="1205"/>
      <c r="G294" s="1205"/>
      <c r="H294" s="1205"/>
    </row>
    <row r="295" spans="3:8">
      <c r="C295" s="455"/>
      <c r="D295" s="559"/>
      <c r="E295" s="559"/>
      <c r="F295" s="717"/>
      <c r="G295" s="717"/>
      <c r="H295" s="717"/>
    </row>
    <row r="296" spans="3:8" ht="80.099999999999994" customHeight="1">
      <c r="C296" s="453"/>
      <c r="D296" s="453"/>
      <c r="E296" s="453"/>
      <c r="F296" s="453"/>
      <c r="G296" s="453"/>
      <c r="H296" s="453"/>
    </row>
    <row r="297" spans="3:8" ht="15.75">
      <c r="C297" s="455"/>
      <c r="D297" s="455"/>
      <c r="E297" s="455"/>
      <c r="F297" s="456" t="s">
        <v>1254</v>
      </c>
      <c r="G297" s="457">
        <v>6</v>
      </c>
      <c r="H297" s="457">
        <v>21</v>
      </c>
    </row>
    <row r="298" spans="3:8" ht="21">
      <c r="C298" s="1208" t="s">
        <v>1579</v>
      </c>
      <c r="D298" s="1208"/>
      <c r="E298" s="1208"/>
      <c r="F298" s="1208"/>
      <c r="G298" s="1208"/>
      <c r="H298" s="1208"/>
    </row>
    <row r="299" spans="3:8" ht="15.75">
      <c r="C299" s="458" t="s">
        <v>1255</v>
      </c>
      <c r="D299" s="459" t="str">
        <f>+'PRESUPUESTO UNIV UARTES'!B15</f>
        <v>1.06</v>
      </c>
      <c r="E299" s="460"/>
      <c r="F299" s="460"/>
      <c r="G299" s="461" t="s">
        <v>1256</v>
      </c>
      <c r="H299" s="462" t="str">
        <f>+'PRESUPUESTO UNIV UARTES'!G15</f>
        <v>m</v>
      </c>
    </row>
    <row r="300" spans="3:8" ht="15.75">
      <c r="C300" s="463" t="s">
        <v>1258</v>
      </c>
      <c r="D300" s="1210" t="str">
        <f>+'PRESUPUESTO UNIV UARTES'!C15</f>
        <v>Pilarete</v>
      </c>
      <c r="E300" s="1210"/>
      <c r="F300" s="1210"/>
      <c r="G300" s="1210"/>
      <c r="H300" s="464"/>
    </row>
    <row r="301" spans="3:8" ht="15.75">
      <c r="C301" s="465"/>
      <c r="D301" s="465"/>
      <c r="E301" s="465"/>
      <c r="F301" s="465"/>
      <c r="G301" s="465"/>
      <c r="H301" s="465"/>
    </row>
    <row r="302" spans="3:8" ht="15">
      <c r="C302" s="468" t="s">
        <v>1259</v>
      </c>
      <c r="D302" s="469"/>
      <c r="E302" s="469"/>
      <c r="F302" s="469"/>
      <c r="G302" s="469"/>
      <c r="H302" s="470"/>
    </row>
    <row r="303" spans="3:8" ht="15">
      <c r="C303" s="474" t="s">
        <v>1260</v>
      </c>
      <c r="D303" s="474" t="s">
        <v>10</v>
      </c>
      <c r="E303" s="474" t="s">
        <v>1261</v>
      </c>
      <c r="F303" s="474" t="s">
        <v>1262</v>
      </c>
      <c r="G303" s="474" t="s">
        <v>1263</v>
      </c>
      <c r="H303" s="474" t="s">
        <v>1264</v>
      </c>
    </row>
    <row r="304" spans="3:8" ht="15">
      <c r="C304" s="476" t="s">
        <v>1265</v>
      </c>
      <c r="D304" s="477"/>
      <c r="E304" s="478"/>
      <c r="F304" s="479"/>
      <c r="G304" s="480"/>
      <c r="H304" s="481">
        <f>5%*H318</f>
        <v>0.14555655000000001</v>
      </c>
    </row>
    <row r="305" spans="3:8" ht="15">
      <c r="C305" s="698" t="s">
        <v>1581</v>
      </c>
      <c r="D305" s="477">
        <v>0.5</v>
      </c>
      <c r="E305" s="483">
        <v>4.18</v>
      </c>
      <c r="F305" s="483">
        <f>D305*E305</f>
        <v>2.09</v>
      </c>
      <c r="G305" s="484">
        <v>0.35899999999999999</v>
      </c>
      <c r="H305" s="477">
        <f>F305*G305</f>
        <v>0.75030999999999992</v>
      </c>
    </row>
    <row r="306" spans="3:8" ht="15">
      <c r="C306" s="698"/>
      <c r="D306" s="477"/>
      <c r="E306" s="478"/>
      <c r="F306" s="483"/>
      <c r="G306" s="484"/>
      <c r="H306" s="477"/>
    </row>
    <row r="307" spans="3:8" ht="15">
      <c r="C307" s="699"/>
      <c r="D307" s="477"/>
      <c r="E307" s="478"/>
      <c r="F307" s="486"/>
      <c r="G307" s="487"/>
      <c r="H307" s="477"/>
    </row>
    <row r="308" spans="3:8" ht="15">
      <c r="C308" s="476"/>
      <c r="D308" s="490"/>
      <c r="E308" s="491"/>
      <c r="F308" s="492"/>
      <c r="G308" s="493"/>
      <c r="H308" s="494"/>
    </row>
    <row r="309" spans="3:8" ht="15">
      <c r="C309" s="496" t="s">
        <v>1266</v>
      </c>
      <c r="D309" s="497"/>
      <c r="E309" s="498"/>
      <c r="F309" s="499"/>
      <c r="G309" s="500"/>
      <c r="H309" s="501">
        <f>SUM(H304:H308)</f>
        <v>0.89586654999999993</v>
      </c>
    </row>
    <row r="310" spans="3:8" ht="15">
      <c r="C310" s="502" t="s">
        <v>1267</v>
      </c>
      <c r="D310" s="503"/>
      <c r="E310" s="503"/>
      <c r="F310" s="503"/>
      <c r="G310" s="504"/>
      <c r="H310" s="470"/>
    </row>
    <row r="311" spans="3:8" ht="15">
      <c r="C311" s="474" t="s">
        <v>1260</v>
      </c>
      <c r="D311" s="474" t="s">
        <v>10</v>
      </c>
      <c r="E311" s="474" t="s">
        <v>1268</v>
      </c>
      <c r="F311" s="474" t="s">
        <v>1262</v>
      </c>
      <c r="G311" s="506" t="s">
        <v>1263</v>
      </c>
      <c r="H311" s="507" t="s">
        <v>1264</v>
      </c>
    </row>
    <row r="312" spans="3:8" ht="15">
      <c r="C312" s="509" t="s">
        <v>1280</v>
      </c>
      <c r="D312" s="510">
        <v>1</v>
      </c>
      <c r="E312" s="510">
        <f>+'MANO DE OBRA'!F17</f>
        <v>3.83</v>
      </c>
      <c r="F312" s="483">
        <f>D312*E312</f>
        <v>3.83</v>
      </c>
      <c r="G312" s="511">
        <f>G305</f>
        <v>0.35899999999999999</v>
      </c>
      <c r="H312" s="479">
        <f>F312*G312</f>
        <v>1.37497</v>
      </c>
    </row>
    <row r="313" spans="3:8" ht="15">
      <c r="C313" s="509" t="s">
        <v>1289</v>
      </c>
      <c r="D313" s="510">
        <v>0.5</v>
      </c>
      <c r="E313" s="492">
        <f>+'MANO DE OBRA'!F18</f>
        <v>3.87</v>
      </c>
      <c r="F313" s="483">
        <f t="shared" ref="F313:F315" si="10">D313*E313</f>
        <v>1.9350000000000001</v>
      </c>
      <c r="G313" s="511">
        <f>G312</f>
        <v>0.35899999999999999</v>
      </c>
      <c r="H313" s="510">
        <f>F313*G313</f>
        <v>0.69466499999999998</v>
      </c>
    </row>
    <row r="314" spans="3:8" ht="15">
      <c r="C314" s="509" t="s">
        <v>1304</v>
      </c>
      <c r="D314" s="510">
        <v>0.5</v>
      </c>
      <c r="E314" s="492">
        <f>+'MANO DE OBRA'!F22</f>
        <v>3.87</v>
      </c>
      <c r="F314" s="483">
        <f t="shared" si="10"/>
        <v>1.9350000000000001</v>
      </c>
      <c r="G314" s="511">
        <f>G313</f>
        <v>0.35899999999999999</v>
      </c>
      <c r="H314" s="510">
        <f>F314*G314</f>
        <v>0.69466499999999998</v>
      </c>
    </row>
    <row r="315" spans="3:8" ht="15">
      <c r="C315" s="509" t="s">
        <v>1401</v>
      </c>
      <c r="D315" s="510">
        <v>0.1</v>
      </c>
      <c r="E315" s="492">
        <f>+'MANO DE OBRA'!F69</f>
        <v>4.09</v>
      </c>
      <c r="F315" s="483">
        <f t="shared" si="10"/>
        <v>0.40900000000000003</v>
      </c>
      <c r="G315" s="511">
        <f>G314</f>
        <v>0.35899999999999999</v>
      </c>
      <c r="H315" s="510">
        <f>F315*G315</f>
        <v>0.14683100000000002</v>
      </c>
    </row>
    <row r="316" spans="3:8" ht="15">
      <c r="C316" s="509"/>
      <c r="D316" s="510"/>
      <c r="E316" s="492"/>
      <c r="F316" s="483"/>
      <c r="G316" s="511"/>
      <c r="H316" s="510"/>
    </row>
    <row r="317" spans="3:8" ht="15">
      <c r="C317" s="509"/>
      <c r="D317" s="510"/>
      <c r="E317" s="492"/>
      <c r="F317" s="510"/>
      <c r="G317" s="512"/>
      <c r="H317" s="510"/>
    </row>
    <row r="318" spans="3:8" ht="15">
      <c r="C318" s="514" t="s">
        <v>1269</v>
      </c>
      <c r="D318" s="514"/>
      <c r="E318" s="515"/>
      <c r="F318" s="514"/>
      <c r="G318" s="514"/>
      <c r="H318" s="501">
        <f>SUM(H312:H317)</f>
        <v>2.9111310000000001</v>
      </c>
    </row>
    <row r="319" spans="3:8" ht="15">
      <c r="C319" s="502" t="s">
        <v>547</v>
      </c>
      <c r="D319" s="469"/>
      <c r="E319" s="503"/>
      <c r="F319" s="503"/>
      <c r="G319" s="469"/>
      <c r="H319" s="470"/>
    </row>
    <row r="320" spans="3:8" ht="15">
      <c r="C320" s="579" t="s">
        <v>1260</v>
      </c>
      <c r="D320" s="519"/>
      <c r="E320" s="580" t="s">
        <v>9</v>
      </c>
      <c r="F320" s="580" t="s">
        <v>10</v>
      </c>
      <c r="G320" s="580" t="s">
        <v>1270</v>
      </c>
      <c r="H320" s="568" t="s">
        <v>1264</v>
      </c>
    </row>
    <row r="321" spans="3:8" ht="15">
      <c r="C321" s="688" t="s">
        <v>1442</v>
      </c>
      <c r="D321" s="689"/>
      <c r="E321" s="691" t="s">
        <v>1443</v>
      </c>
      <c r="F321" s="692">
        <v>0.01</v>
      </c>
      <c r="G321" s="693">
        <f>+MATERIALES!G14</f>
        <v>8.3000000000000007</v>
      </c>
      <c r="H321" s="693">
        <f>ROUND(F321*G321,2)</f>
        <v>0.08</v>
      </c>
    </row>
    <row r="322" spans="3:8" ht="15">
      <c r="C322" s="688" t="s">
        <v>1412</v>
      </c>
      <c r="D322" s="690"/>
      <c r="E322" s="691" t="s">
        <v>1283</v>
      </c>
      <c r="F322" s="692">
        <v>0.03</v>
      </c>
      <c r="G322" s="693">
        <f>+MATERIALES!G10</f>
        <v>22</v>
      </c>
      <c r="H322" s="693">
        <f>ROUND(F322*G322,2)</f>
        <v>0.66</v>
      </c>
    </row>
    <row r="323" spans="3:8" ht="15">
      <c r="C323" s="688" t="s">
        <v>1505</v>
      </c>
      <c r="D323" s="690"/>
      <c r="E323" s="691" t="s">
        <v>1283</v>
      </c>
      <c r="F323" s="692">
        <v>0.03</v>
      </c>
      <c r="G323" s="693">
        <f>+MATERIALES!G21</f>
        <v>25</v>
      </c>
      <c r="H323" s="693">
        <f t="shared" ref="H323:H327" si="11">ROUND(F323*G323,2)</f>
        <v>0.75</v>
      </c>
    </row>
    <row r="324" spans="3:8" ht="15">
      <c r="C324" s="688" t="s">
        <v>1411</v>
      </c>
      <c r="D324" s="690"/>
      <c r="E324" s="691" t="s">
        <v>1283</v>
      </c>
      <c r="F324" s="692">
        <v>0.03</v>
      </c>
      <c r="G324" s="693">
        <f>+MATERIALES!I239</f>
        <v>1.08</v>
      </c>
      <c r="H324" s="693">
        <f t="shared" si="11"/>
        <v>0.03</v>
      </c>
    </row>
    <row r="325" spans="3:8" ht="15">
      <c r="C325" s="688" t="s">
        <v>1534</v>
      </c>
      <c r="D325" s="690"/>
      <c r="E325" s="691" t="s">
        <v>1257</v>
      </c>
      <c r="F325" s="692">
        <v>0.04</v>
      </c>
      <c r="G325" s="693">
        <f>+MATERIALES!I362</f>
        <v>4.0999999999999996</v>
      </c>
      <c r="H325" s="693">
        <f t="shared" si="11"/>
        <v>0.16</v>
      </c>
    </row>
    <row r="326" spans="3:8" ht="15">
      <c r="C326" s="688" t="s">
        <v>1466</v>
      </c>
      <c r="D326" s="690"/>
      <c r="E326" s="691" t="s">
        <v>1257</v>
      </c>
      <c r="F326" s="692">
        <v>0.08</v>
      </c>
      <c r="G326" s="693">
        <f>+MATERIALES!I297</f>
        <v>2.41</v>
      </c>
      <c r="H326" s="693">
        <f t="shared" si="11"/>
        <v>0.19</v>
      </c>
    </row>
    <row r="327" spans="3:8" ht="15">
      <c r="C327" s="688" t="s">
        <v>1448</v>
      </c>
      <c r="D327" s="690"/>
      <c r="E327" s="691" t="s">
        <v>1290</v>
      </c>
      <c r="F327" s="692">
        <v>0.05</v>
      </c>
      <c r="G327" s="693">
        <f>+MATERIALES!AI28</f>
        <v>2.13</v>
      </c>
      <c r="H327" s="693">
        <f t="shared" si="11"/>
        <v>0.11</v>
      </c>
    </row>
    <row r="328" spans="3:8" ht="15">
      <c r="C328" s="688" t="s">
        <v>1669</v>
      </c>
      <c r="D328" s="690"/>
      <c r="E328" s="691" t="s">
        <v>1290</v>
      </c>
      <c r="F328" s="692">
        <v>10</v>
      </c>
      <c r="G328" s="692">
        <v>0.88</v>
      </c>
      <c r="H328" s="693">
        <f>F328*G328</f>
        <v>8.8000000000000007</v>
      </c>
    </row>
    <row r="329" spans="3:8" ht="15">
      <c r="C329" s="688"/>
      <c r="D329" s="690"/>
      <c r="E329" s="691"/>
      <c r="F329" s="692"/>
      <c r="G329" s="693"/>
      <c r="H329" s="693"/>
    </row>
    <row r="330" spans="3:8" ht="15">
      <c r="C330" s="528" t="str">
        <f>+IF(B330=0," ",VLOOKUP(B330,#REF!,2,FALSE))</f>
        <v xml:space="preserve"> </v>
      </c>
      <c r="D330" s="491"/>
      <c r="E330" s="529"/>
      <c r="F330" s="512"/>
      <c r="G330" s="531"/>
      <c r="H330" s="532"/>
    </row>
    <row r="331" spans="3:8" ht="15">
      <c r="C331" s="528" t="str">
        <f>+IF(B331=0," ",VLOOKUP(B331,#REF!,2,FALSE))</f>
        <v xml:space="preserve"> </v>
      </c>
      <c r="D331" s="491"/>
      <c r="E331" s="529"/>
      <c r="F331" s="512"/>
      <c r="G331" s="531"/>
      <c r="H331" s="532"/>
    </row>
    <row r="332" spans="3:8" ht="15">
      <c r="C332" s="528" t="str">
        <f>+IF(B332=0," ",VLOOKUP(B332,#REF!,2,FALSE))</f>
        <v xml:space="preserve"> </v>
      </c>
      <c r="D332" s="491"/>
      <c r="E332" s="529"/>
      <c r="F332" s="512"/>
      <c r="G332" s="531"/>
      <c r="H332" s="532"/>
    </row>
    <row r="333" spans="3:8" ht="15">
      <c r="C333" s="528" t="str">
        <f>+IF(B333=0," ",VLOOKUP(B333,#REF!,2,FALSE))</f>
        <v xml:space="preserve"> </v>
      </c>
      <c r="D333" s="491"/>
      <c r="E333" s="529"/>
      <c r="F333" s="512"/>
      <c r="G333" s="531"/>
      <c r="H333" s="532"/>
    </row>
    <row r="334" spans="3:8" ht="15">
      <c r="C334" s="533" t="str">
        <f>+IF(B334=0," ",VLOOKUP(B334,#REF!,2,FALSE))</f>
        <v xml:space="preserve"> </v>
      </c>
      <c r="D334" s="498"/>
      <c r="E334" s="534"/>
      <c r="F334" s="497"/>
      <c r="G334" s="535"/>
      <c r="H334" s="536"/>
    </row>
    <row r="335" spans="3:8" ht="15">
      <c r="C335" s="476" t="s">
        <v>1271</v>
      </c>
      <c r="D335" s="531"/>
      <c r="E335" s="538"/>
      <c r="F335" s="498"/>
      <c r="G335" s="497"/>
      <c r="H335" s="539">
        <f>SUM(H321:H334)</f>
        <v>10.780000000000001</v>
      </c>
    </row>
    <row r="336" spans="3:8" ht="15">
      <c r="C336" s="468" t="s">
        <v>1272</v>
      </c>
      <c r="D336" s="469"/>
      <c r="E336" s="469"/>
      <c r="F336" s="469"/>
      <c r="G336" s="469"/>
      <c r="H336" s="470"/>
    </row>
    <row r="337" spans="3:8" ht="15">
      <c r="C337" s="518" t="s">
        <v>1260</v>
      </c>
      <c r="D337" s="519"/>
      <c r="E337" s="519" t="s">
        <v>9</v>
      </c>
      <c r="F337" s="543" t="s">
        <v>10</v>
      </c>
      <c r="G337" s="520" t="s">
        <v>1261</v>
      </c>
      <c r="H337" s="519" t="s">
        <v>1264</v>
      </c>
    </row>
    <row r="338" spans="3:8" ht="15">
      <c r="C338" s="544"/>
      <c r="D338" s="526"/>
      <c r="E338" s="545"/>
      <c r="F338" s="546"/>
      <c r="G338" s="544"/>
      <c r="H338" s="479"/>
    </row>
    <row r="339" spans="3:8" ht="15">
      <c r="C339" s="476" t="str">
        <f>+IF(B339=0," ",VLOOKUP(B339,#REF!,2,FALSE))</f>
        <v xml:space="preserve"> </v>
      </c>
      <c r="D339" s="531"/>
      <c r="E339" s="547" t="str">
        <f>+IF(B339=0," ",VLOOKUP(B339,#REF!,3,FALSE))</f>
        <v xml:space="preserve"> </v>
      </c>
      <c r="F339" s="512"/>
      <c r="G339" s="476" t="str">
        <f>+IF(B339=0," ",VLOOKUP(B339,#REF!,8,FALSE))</f>
        <v xml:space="preserve"> </v>
      </c>
      <c r="H339" s="510"/>
    </row>
    <row r="340" spans="3:8" ht="15">
      <c r="C340" s="476" t="str">
        <f>+IF(B340=0," ",VLOOKUP(B340,#REF!,2,FALSE))</f>
        <v xml:space="preserve"> </v>
      </c>
      <c r="D340" s="531"/>
      <c r="E340" s="547" t="str">
        <f>+IF(B340=0," ",VLOOKUP(B340,#REF!,3,FALSE))</f>
        <v xml:space="preserve"> </v>
      </c>
      <c r="F340" s="512"/>
      <c r="G340" s="476" t="str">
        <f>+IF(B340=0," ",VLOOKUP(B340,#REF!,8,FALSE))</f>
        <v xml:space="preserve"> </v>
      </c>
      <c r="H340" s="494"/>
    </row>
    <row r="341" spans="3:8" ht="15">
      <c r="C341" s="515" t="s">
        <v>1273</v>
      </c>
      <c r="D341" s="548"/>
      <c r="E341" s="548"/>
      <c r="F341" s="549"/>
      <c r="G341" s="550"/>
      <c r="H341" s="536">
        <f>SUM(H338:H340)</f>
        <v>0</v>
      </c>
    </row>
    <row r="342" spans="3:8" ht="15">
      <c r="C342" s="491"/>
      <c r="D342" s="491"/>
      <c r="E342" s="496"/>
      <c r="F342" s="498"/>
      <c r="G342" s="551"/>
      <c r="H342" s="552">
        <f>H309+H318+H335+H341</f>
        <v>14.586997550000001</v>
      </c>
    </row>
    <row r="343" spans="3:8" ht="15">
      <c r="C343" s="553"/>
      <c r="D343" s="553"/>
      <c r="E343" s="515" t="s">
        <v>1274</v>
      </c>
      <c r="F343" s="549"/>
      <c r="G343" s="548"/>
      <c r="H343" s="470">
        <f>ROUND((H309+H318+H335+H341),2)</f>
        <v>14.59</v>
      </c>
    </row>
    <row r="344" spans="3:8" ht="15">
      <c r="C344" s="553"/>
      <c r="D344" s="553"/>
      <c r="E344" s="468" t="s">
        <v>1275</v>
      </c>
      <c r="F344" s="549"/>
      <c r="G344" s="554">
        <v>0.15</v>
      </c>
      <c r="H344" s="548">
        <f>H343*G344</f>
        <v>2.1884999999999999</v>
      </c>
    </row>
    <row r="345" spans="3:8" ht="15">
      <c r="C345" s="553"/>
      <c r="D345" s="553"/>
      <c r="E345" s="468" t="s">
        <v>1276</v>
      </c>
      <c r="F345" s="549"/>
      <c r="G345" s="554">
        <v>0.05</v>
      </c>
      <c r="H345" s="548">
        <f>H343*G345</f>
        <v>0.72950000000000004</v>
      </c>
    </row>
    <row r="346" spans="3:8" ht="15">
      <c r="C346" s="553"/>
      <c r="D346" s="553"/>
      <c r="E346" s="468" t="s">
        <v>1277</v>
      </c>
      <c r="F346" s="549"/>
      <c r="G346" s="548"/>
      <c r="H346" s="548">
        <f>SUM(H343:H345)</f>
        <v>17.508000000000003</v>
      </c>
    </row>
    <row r="347" spans="3:8" ht="15">
      <c r="C347" s="553"/>
      <c r="D347" s="553"/>
      <c r="E347" s="502" t="s">
        <v>1404</v>
      </c>
      <c r="F347" s="498"/>
      <c r="G347" s="535"/>
      <c r="H347" s="555">
        <f>ROUND((H346),2)</f>
        <v>17.510000000000002</v>
      </c>
    </row>
    <row r="348" spans="3:8" ht="15.75">
      <c r="C348" s="650" t="s">
        <v>1670</v>
      </c>
      <c r="D348" s="465"/>
      <c r="E348" s="556"/>
      <c r="F348" s="460"/>
      <c r="G348" s="460"/>
      <c r="H348" s="556"/>
    </row>
    <row r="349" spans="3:8" ht="15.75">
      <c r="C349" s="465"/>
      <c r="D349" s="465"/>
      <c r="E349" s="465"/>
      <c r="F349" s="465"/>
      <c r="G349" s="465"/>
      <c r="H349" s="465"/>
    </row>
    <row r="350" spans="3:8" ht="15.75">
      <c r="C350" s="651" t="s">
        <v>1403</v>
      </c>
      <c r="D350" s="465"/>
      <c r="E350" s="465"/>
      <c r="F350" s="465"/>
      <c r="G350" s="465"/>
      <c r="H350" s="460"/>
    </row>
    <row r="351" spans="3:8" ht="15.75">
      <c r="C351" s="455"/>
      <c r="D351" s="465"/>
      <c r="E351" s="465"/>
      <c r="F351" s="557"/>
      <c r="G351" s="558"/>
      <c r="H351" s="558"/>
    </row>
    <row r="352" spans="3:8">
      <c r="C352" s="455"/>
      <c r="D352" s="559"/>
      <c r="E352" s="559"/>
      <c r="F352" s="1205" t="s">
        <v>1405</v>
      </c>
      <c r="G352" s="1205"/>
      <c r="H352" s="1205"/>
    </row>
    <row r="353" spans="3:8">
      <c r="C353" s="455"/>
      <c r="D353" s="559"/>
      <c r="E353" s="559"/>
      <c r="F353" s="1205"/>
      <c r="G353" s="1205"/>
      <c r="H353" s="1205"/>
    </row>
    <row r="354" spans="3:8" ht="15.75">
      <c r="C354" s="455"/>
      <c r="D354" s="460"/>
      <c r="E354" s="460"/>
      <c r="F354" s="560"/>
      <c r="G354" s="560"/>
      <c r="H354" s="460"/>
    </row>
    <row r="355" spans="3:8" ht="80.099999999999994" customHeight="1">
      <c r="C355" s="453"/>
      <c r="D355" s="453"/>
      <c r="E355" s="453"/>
      <c r="F355" s="453"/>
      <c r="G355" s="453"/>
      <c r="H355" s="453"/>
    </row>
    <row r="356" spans="3:8" ht="15.75">
      <c r="C356" s="455"/>
      <c r="D356" s="455"/>
      <c r="E356" s="455"/>
      <c r="F356" s="456" t="s">
        <v>1254</v>
      </c>
      <c r="G356" s="457">
        <v>7</v>
      </c>
      <c r="H356" s="457">
        <v>21</v>
      </c>
    </row>
    <row r="357" spans="3:8" ht="21">
      <c r="C357" s="1208" t="s">
        <v>1579</v>
      </c>
      <c r="D357" s="1208"/>
      <c r="E357" s="1208"/>
      <c r="F357" s="1208"/>
      <c r="G357" s="1208"/>
      <c r="H357" s="1208"/>
    </row>
    <row r="358" spans="3:8" ht="15.75">
      <c r="C358" s="458" t="s">
        <v>1255</v>
      </c>
      <c r="D358" s="459" t="str">
        <f>+'PRESUPUESTO UNIV UARTES'!B16</f>
        <v>1.07</v>
      </c>
      <c r="E358" s="460"/>
      <c r="F358" s="460"/>
      <c r="G358" s="461" t="s">
        <v>1256</v>
      </c>
      <c r="H358" s="462" t="str">
        <f>+'PRESUPUESTO UNIV UARTES'!G16</f>
        <v>m2</v>
      </c>
    </row>
    <row r="359" spans="3:8" ht="15.75">
      <c r="C359" s="463" t="s">
        <v>1258</v>
      </c>
      <c r="D359" s="1210" t="str">
        <f>+'PRESUPUESTO UNIV UARTES'!C16</f>
        <v>Enlucido de mampostería incluye filos y cuadrado de boquete</v>
      </c>
      <c r="E359" s="1210"/>
      <c r="F359" s="1210"/>
      <c r="G359" s="1210"/>
      <c r="H359" s="464"/>
    </row>
    <row r="360" spans="3:8" ht="15.75">
      <c r="C360" s="465"/>
      <c r="D360" s="465"/>
      <c r="E360" s="465"/>
      <c r="F360" s="465"/>
      <c r="G360" s="465"/>
      <c r="H360" s="465"/>
    </row>
    <row r="361" spans="3:8" ht="15">
      <c r="C361" s="468" t="s">
        <v>1259</v>
      </c>
      <c r="D361" s="469"/>
      <c r="E361" s="469"/>
      <c r="F361" s="469"/>
      <c r="G361" s="469"/>
      <c r="H361" s="470"/>
    </row>
    <row r="362" spans="3:8" ht="15">
      <c r="C362" s="474" t="s">
        <v>1260</v>
      </c>
      <c r="D362" s="474" t="s">
        <v>10</v>
      </c>
      <c r="E362" s="474" t="s">
        <v>1261</v>
      </c>
      <c r="F362" s="474" t="s">
        <v>1262</v>
      </c>
      <c r="G362" s="474" t="s">
        <v>1263</v>
      </c>
      <c r="H362" s="474" t="s">
        <v>1264</v>
      </c>
    </row>
    <row r="363" spans="3:8" ht="15">
      <c r="C363" s="476" t="s">
        <v>1265</v>
      </c>
      <c r="D363" s="477"/>
      <c r="E363" s="478"/>
      <c r="F363" s="479"/>
      <c r="G363" s="480"/>
      <c r="H363" s="481">
        <f>5%*H377</f>
        <v>0.19421055000000001</v>
      </c>
    </row>
    <row r="364" spans="3:8" ht="15">
      <c r="C364" s="698"/>
      <c r="D364" s="477"/>
      <c r="E364" s="482"/>
      <c r="F364" s="483"/>
      <c r="G364" s="484"/>
      <c r="H364" s="477"/>
    </row>
    <row r="365" spans="3:8" ht="15">
      <c r="C365" s="698"/>
      <c r="D365" s="477"/>
      <c r="E365" s="478"/>
      <c r="F365" s="483"/>
      <c r="G365" s="484"/>
      <c r="H365" s="477"/>
    </row>
    <row r="366" spans="3:8" ht="15">
      <c r="C366" s="699"/>
      <c r="D366" s="477"/>
      <c r="E366" s="478"/>
      <c r="F366" s="486"/>
      <c r="G366" s="487"/>
      <c r="H366" s="477"/>
    </row>
    <row r="367" spans="3:8" ht="15">
      <c r="C367" s="476"/>
      <c r="D367" s="490"/>
      <c r="E367" s="491"/>
      <c r="F367" s="492"/>
      <c r="G367" s="493"/>
      <c r="H367" s="494"/>
    </row>
    <row r="368" spans="3:8" ht="15">
      <c r="C368" s="496" t="s">
        <v>1266</v>
      </c>
      <c r="D368" s="497"/>
      <c r="E368" s="498"/>
      <c r="F368" s="499"/>
      <c r="G368" s="500"/>
      <c r="H368" s="501">
        <f>SUM(H363:H367)</f>
        <v>0.19421055000000001</v>
      </c>
    </row>
    <row r="369" spans="3:8" ht="15">
      <c r="C369" s="502" t="s">
        <v>1267</v>
      </c>
      <c r="D369" s="503"/>
      <c r="E369" s="503"/>
      <c r="F369" s="503"/>
      <c r="G369" s="504"/>
      <c r="H369" s="470"/>
    </row>
    <row r="370" spans="3:8" ht="15">
      <c r="C370" s="474" t="s">
        <v>1260</v>
      </c>
      <c r="D370" s="474" t="s">
        <v>10</v>
      </c>
      <c r="E370" s="474" t="s">
        <v>1268</v>
      </c>
      <c r="F370" s="474" t="s">
        <v>1262</v>
      </c>
      <c r="G370" s="506" t="s">
        <v>1263</v>
      </c>
      <c r="H370" s="507" t="s">
        <v>1264</v>
      </c>
    </row>
    <row r="371" spans="3:8" ht="15">
      <c r="C371" s="509" t="s">
        <v>1280</v>
      </c>
      <c r="D371" s="510">
        <v>1</v>
      </c>
      <c r="E371" s="510">
        <f>+'MANO DE OBRA'!F17</f>
        <v>3.83</v>
      </c>
      <c r="F371" s="483">
        <f>D371*E371</f>
        <v>3.83</v>
      </c>
      <c r="G371" s="511">
        <v>0.47899999999999998</v>
      </c>
      <c r="H371" s="479">
        <f>F371*G371</f>
        <v>1.83457</v>
      </c>
    </row>
    <row r="372" spans="3:8" ht="15">
      <c r="C372" s="509" t="s">
        <v>1289</v>
      </c>
      <c r="D372" s="510">
        <v>1</v>
      </c>
      <c r="E372" s="492">
        <f>+'MANO DE OBRA'!F18</f>
        <v>3.87</v>
      </c>
      <c r="F372" s="483">
        <f t="shared" ref="F372:F373" si="12">D372*E372</f>
        <v>3.87</v>
      </c>
      <c r="G372" s="511">
        <f>G371</f>
        <v>0.47899999999999998</v>
      </c>
      <c r="H372" s="510">
        <f>F372*G372</f>
        <v>1.8537299999999999</v>
      </c>
    </row>
    <row r="373" spans="3:8" ht="15">
      <c r="C373" s="509" t="s">
        <v>1401</v>
      </c>
      <c r="D373" s="510">
        <v>0.1</v>
      </c>
      <c r="E373" s="492">
        <f>+'MANO DE OBRA'!F69</f>
        <v>4.09</v>
      </c>
      <c r="F373" s="483">
        <f t="shared" si="12"/>
        <v>0.40900000000000003</v>
      </c>
      <c r="G373" s="511">
        <f>G372</f>
        <v>0.47899999999999998</v>
      </c>
      <c r="H373" s="510">
        <f>F373*G373</f>
        <v>0.195911</v>
      </c>
    </row>
    <row r="374" spans="3:8" ht="15">
      <c r="C374" s="509"/>
      <c r="D374" s="510"/>
      <c r="E374" s="492"/>
      <c r="F374" s="483"/>
      <c r="G374" s="511"/>
      <c r="H374" s="510"/>
    </row>
    <row r="375" spans="3:8" ht="15">
      <c r="C375" s="509"/>
      <c r="D375" s="510"/>
      <c r="E375" s="492"/>
      <c r="F375" s="483"/>
      <c r="G375" s="511"/>
      <c r="H375" s="510"/>
    </row>
    <row r="376" spans="3:8" ht="15">
      <c r="C376" s="509"/>
      <c r="D376" s="510"/>
      <c r="E376" s="492"/>
      <c r="F376" s="510"/>
      <c r="G376" s="512"/>
      <c r="H376" s="510"/>
    </row>
    <row r="377" spans="3:8" ht="15">
      <c r="C377" s="514" t="s">
        <v>1269</v>
      </c>
      <c r="D377" s="514"/>
      <c r="E377" s="515"/>
      <c r="F377" s="514"/>
      <c r="G377" s="514"/>
      <c r="H377" s="501">
        <f>SUM(H371:H376)</f>
        <v>3.8842110000000001</v>
      </c>
    </row>
    <row r="378" spans="3:8" ht="15">
      <c r="C378" s="502" t="s">
        <v>547</v>
      </c>
      <c r="D378" s="469"/>
      <c r="E378" s="503"/>
      <c r="F378" s="503"/>
      <c r="G378" s="469"/>
      <c r="H378" s="470"/>
    </row>
    <row r="379" spans="3:8" ht="15">
      <c r="C379" s="579" t="s">
        <v>1260</v>
      </c>
      <c r="D379" s="519"/>
      <c r="E379" s="580" t="s">
        <v>9</v>
      </c>
      <c r="F379" s="580" t="s">
        <v>10</v>
      </c>
      <c r="G379" s="580" t="s">
        <v>1270</v>
      </c>
      <c r="H379" s="568" t="s">
        <v>1264</v>
      </c>
    </row>
    <row r="380" spans="3:8" ht="15">
      <c r="C380" s="688" t="s">
        <v>1442</v>
      </c>
      <c r="D380" s="689"/>
      <c r="E380" s="691" t="s">
        <v>1443</v>
      </c>
      <c r="F380" s="692">
        <v>0.3</v>
      </c>
      <c r="G380" s="693">
        <f>+MATERIALES!G14</f>
        <v>8.3000000000000007</v>
      </c>
      <c r="H380" s="693">
        <f>ROUND(F380*G380,2)</f>
        <v>2.4900000000000002</v>
      </c>
    </row>
    <row r="381" spans="3:8" ht="15">
      <c r="C381" s="688" t="s">
        <v>1412</v>
      </c>
      <c r="D381" s="690"/>
      <c r="E381" s="691" t="s">
        <v>1283</v>
      </c>
      <c r="F381" s="692">
        <v>0.05</v>
      </c>
      <c r="G381" s="693">
        <f>+MATERIALES!G10</f>
        <v>22</v>
      </c>
      <c r="H381" s="693">
        <f>ROUND(F381*G381,2)</f>
        <v>1.1000000000000001</v>
      </c>
    </row>
    <row r="382" spans="3:8" ht="15">
      <c r="C382" s="688" t="s">
        <v>1411</v>
      </c>
      <c r="D382" s="690"/>
      <c r="E382" s="691" t="s">
        <v>1283</v>
      </c>
      <c r="F382" s="692">
        <v>0.02</v>
      </c>
      <c r="G382" s="693">
        <f>+MATERIALES!I239</f>
        <v>1.08</v>
      </c>
      <c r="H382" s="693">
        <f t="shared" ref="H382" si="13">ROUND(F382*G382,2)</f>
        <v>0.02</v>
      </c>
    </row>
    <row r="383" spans="3:8" ht="15">
      <c r="C383" s="688"/>
      <c r="D383" s="690"/>
      <c r="E383" s="691"/>
      <c r="F383" s="692"/>
      <c r="G383" s="693"/>
      <c r="H383" s="693"/>
    </row>
    <row r="384" spans="3:8" ht="15">
      <c r="C384" s="688"/>
      <c r="D384" s="690"/>
      <c r="E384" s="691"/>
      <c r="F384" s="692"/>
      <c r="G384" s="693"/>
      <c r="H384" s="693"/>
    </row>
    <row r="385" spans="3:8" ht="15">
      <c r="C385" s="688"/>
      <c r="D385" s="690"/>
      <c r="E385" s="691"/>
      <c r="F385" s="692"/>
      <c r="G385" s="700"/>
      <c r="H385" s="693"/>
    </row>
    <row r="386" spans="3:8" ht="15">
      <c r="C386" s="688"/>
      <c r="D386" s="690"/>
      <c r="E386" s="691"/>
      <c r="F386" s="692"/>
      <c r="G386" s="693"/>
      <c r="H386" s="693"/>
    </row>
    <row r="387" spans="3:8" ht="15">
      <c r="C387" s="688"/>
      <c r="D387" s="690"/>
      <c r="E387" s="691"/>
      <c r="F387" s="692"/>
      <c r="G387" s="693"/>
      <c r="H387" s="693"/>
    </row>
    <row r="388" spans="3:8" ht="15">
      <c r="C388" s="688"/>
      <c r="D388" s="690"/>
      <c r="E388" s="691"/>
      <c r="F388" s="692"/>
      <c r="G388" s="693"/>
      <c r="H388" s="693"/>
    </row>
    <row r="389" spans="3:8" ht="15">
      <c r="C389" s="528" t="str">
        <f>+IF(B389=0," ",VLOOKUP(B389,#REF!,2,FALSE))</f>
        <v xml:space="preserve"> </v>
      </c>
      <c r="D389" s="491"/>
      <c r="E389" s="529"/>
      <c r="F389" s="512"/>
      <c r="G389" s="531"/>
      <c r="H389" s="532"/>
    </row>
    <row r="390" spans="3:8" ht="15">
      <c r="C390" s="528" t="str">
        <f>+IF(B390=0," ",VLOOKUP(B390,#REF!,2,FALSE))</f>
        <v xml:space="preserve"> </v>
      </c>
      <c r="D390" s="491"/>
      <c r="E390" s="529"/>
      <c r="F390" s="512"/>
      <c r="G390" s="531"/>
      <c r="H390" s="532"/>
    </row>
    <row r="391" spans="3:8" ht="15">
      <c r="C391" s="528" t="str">
        <f>+IF(B391=0," ",VLOOKUP(B391,#REF!,2,FALSE))</f>
        <v xml:space="preserve"> </v>
      </c>
      <c r="D391" s="491"/>
      <c r="E391" s="529"/>
      <c r="F391" s="512"/>
      <c r="G391" s="531"/>
      <c r="H391" s="532"/>
    </row>
    <row r="392" spans="3:8" ht="15">
      <c r="C392" s="528" t="str">
        <f>+IF(B392=0," ",VLOOKUP(B392,#REF!,2,FALSE))</f>
        <v xml:space="preserve"> </v>
      </c>
      <c r="D392" s="491"/>
      <c r="E392" s="529"/>
      <c r="F392" s="512"/>
      <c r="G392" s="531"/>
      <c r="H392" s="532"/>
    </row>
    <row r="393" spans="3:8" ht="15">
      <c r="C393" s="533" t="str">
        <f>+IF(B393=0," ",VLOOKUP(B393,#REF!,2,FALSE))</f>
        <v xml:space="preserve"> </v>
      </c>
      <c r="D393" s="498"/>
      <c r="E393" s="534"/>
      <c r="F393" s="497"/>
      <c r="G393" s="535"/>
      <c r="H393" s="536"/>
    </row>
    <row r="394" spans="3:8" ht="15">
      <c r="C394" s="476" t="s">
        <v>1271</v>
      </c>
      <c r="D394" s="531"/>
      <c r="E394" s="538"/>
      <c r="F394" s="498"/>
      <c r="G394" s="497"/>
      <c r="H394" s="539">
        <f>SUM(H380:H393)</f>
        <v>3.6100000000000003</v>
      </c>
    </row>
    <row r="395" spans="3:8" ht="15">
      <c r="C395" s="468" t="s">
        <v>1272</v>
      </c>
      <c r="D395" s="469"/>
      <c r="E395" s="469"/>
      <c r="F395" s="469"/>
      <c r="G395" s="469"/>
      <c r="H395" s="470"/>
    </row>
    <row r="396" spans="3:8" ht="15">
      <c r="C396" s="518" t="s">
        <v>1260</v>
      </c>
      <c r="D396" s="519"/>
      <c r="E396" s="519" t="s">
        <v>9</v>
      </c>
      <c r="F396" s="543" t="s">
        <v>10</v>
      </c>
      <c r="G396" s="520" t="s">
        <v>1261</v>
      </c>
      <c r="H396" s="519" t="s">
        <v>1264</v>
      </c>
    </row>
    <row r="397" spans="3:8" ht="15">
      <c r="C397" s="544"/>
      <c r="D397" s="526"/>
      <c r="E397" s="545"/>
      <c r="F397" s="546"/>
      <c r="G397" s="544"/>
      <c r="H397" s="479"/>
    </row>
    <row r="398" spans="3:8" ht="15">
      <c r="C398" s="476" t="str">
        <f>+IF(B398=0," ",VLOOKUP(B398,#REF!,2,FALSE))</f>
        <v xml:space="preserve"> </v>
      </c>
      <c r="D398" s="531"/>
      <c r="E398" s="547" t="str">
        <f>+IF(B398=0," ",VLOOKUP(B398,#REF!,3,FALSE))</f>
        <v xml:space="preserve"> </v>
      </c>
      <c r="F398" s="512"/>
      <c r="G398" s="476" t="str">
        <f>+IF(B398=0," ",VLOOKUP(B398,#REF!,8,FALSE))</f>
        <v xml:space="preserve"> </v>
      </c>
      <c r="H398" s="510"/>
    </row>
    <row r="399" spans="3:8" ht="15">
      <c r="C399" s="476" t="str">
        <f>+IF(B399=0," ",VLOOKUP(B399,#REF!,2,FALSE))</f>
        <v xml:space="preserve"> </v>
      </c>
      <c r="D399" s="531"/>
      <c r="E399" s="547" t="str">
        <f>+IF(B399=0," ",VLOOKUP(B399,#REF!,3,FALSE))</f>
        <v xml:space="preserve"> </v>
      </c>
      <c r="F399" s="512"/>
      <c r="G399" s="476" t="str">
        <f>+IF(B399=0," ",VLOOKUP(B399,#REF!,8,FALSE))</f>
        <v xml:space="preserve"> </v>
      </c>
      <c r="H399" s="494"/>
    </row>
    <row r="400" spans="3:8" ht="15">
      <c r="C400" s="515" t="s">
        <v>1273</v>
      </c>
      <c r="D400" s="548"/>
      <c r="E400" s="548"/>
      <c r="F400" s="549"/>
      <c r="G400" s="550"/>
      <c r="H400" s="536">
        <f>SUM(H397:H399)</f>
        <v>0</v>
      </c>
    </row>
    <row r="401" spans="3:8" ht="15">
      <c r="C401" s="491"/>
      <c r="D401" s="491"/>
      <c r="E401" s="496"/>
      <c r="F401" s="498"/>
      <c r="G401" s="551"/>
      <c r="H401" s="552">
        <f>H368+H377+H394+H400</f>
        <v>7.6884215500000002</v>
      </c>
    </row>
    <row r="402" spans="3:8" ht="15">
      <c r="C402" s="553"/>
      <c r="D402" s="553"/>
      <c r="E402" s="515" t="s">
        <v>1274</v>
      </c>
      <c r="F402" s="549"/>
      <c r="G402" s="548"/>
      <c r="H402" s="470">
        <f>ROUND((H368+H377+H394+H400),2)</f>
        <v>7.69</v>
      </c>
    </row>
    <row r="403" spans="3:8" ht="15">
      <c r="C403" s="553"/>
      <c r="D403" s="553"/>
      <c r="E403" s="468" t="s">
        <v>1275</v>
      </c>
      <c r="F403" s="549"/>
      <c r="G403" s="554">
        <v>0.15</v>
      </c>
      <c r="H403" s="548">
        <f>H402*G403</f>
        <v>1.1535</v>
      </c>
    </row>
    <row r="404" spans="3:8" ht="15">
      <c r="C404" s="553"/>
      <c r="D404" s="553"/>
      <c r="E404" s="468" t="s">
        <v>1276</v>
      </c>
      <c r="F404" s="549"/>
      <c r="G404" s="554">
        <v>0.05</v>
      </c>
      <c r="H404" s="548">
        <f>H402*G404</f>
        <v>0.38450000000000006</v>
      </c>
    </row>
    <row r="405" spans="3:8" ht="15">
      <c r="C405" s="553"/>
      <c r="D405" s="553"/>
      <c r="E405" s="468" t="s">
        <v>1277</v>
      </c>
      <c r="F405" s="549"/>
      <c r="G405" s="548"/>
      <c r="H405" s="548">
        <f>SUM(H402:H404)</f>
        <v>9.2280000000000015</v>
      </c>
    </row>
    <row r="406" spans="3:8" ht="15">
      <c r="C406" s="553"/>
      <c r="D406" s="553"/>
      <c r="E406" s="502" t="s">
        <v>1404</v>
      </c>
      <c r="F406" s="498"/>
      <c r="G406" s="535"/>
      <c r="H406" s="555">
        <f>ROUND((H405),2)</f>
        <v>9.23</v>
      </c>
    </row>
    <row r="407" spans="3:8" ht="15.75">
      <c r="C407" s="650" t="s">
        <v>1671</v>
      </c>
      <c r="D407" s="465"/>
      <c r="E407" s="556"/>
      <c r="F407" s="460"/>
      <c r="G407" s="460"/>
      <c r="H407" s="556"/>
    </row>
    <row r="408" spans="3:8" ht="15.75">
      <c r="C408" s="465"/>
      <c r="D408" s="465"/>
      <c r="E408" s="465"/>
      <c r="F408" s="465"/>
      <c r="G408" s="465"/>
      <c r="H408" s="465"/>
    </row>
    <row r="409" spans="3:8" ht="15.75">
      <c r="C409" s="651" t="s">
        <v>1403</v>
      </c>
      <c r="D409" s="465"/>
      <c r="E409" s="465"/>
      <c r="F409" s="465"/>
      <c r="G409" s="465"/>
      <c r="H409" s="460"/>
    </row>
    <row r="410" spans="3:8" ht="15.75">
      <c r="C410" s="455"/>
      <c r="D410" s="465"/>
      <c r="E410" s="465"/>
      <c r="F410" s="557"/>
      <c r="G410" s="558"/>
      <c r="H410" s="558"/>
    </row>
    <row r="411" spans="3:8">
      <c r="C411" s="455"/>
      <c r="D411" s="559"/>
      <c r="E411" s="559"/>
      <c r="F411" s="1205" t="s">
        <v>1405</v>
      </c>
      <c r="G411" s="1205"/>
      <c r="H411" s="1205"/>
    </row>
    <row r="412" spans="3:8">
      <c r="C412" s="455"/>
      <c r="D412" s="559"/>
      <c r="E412" s="559"/>
      <c r="F412" s="1205"/>
      <c r="G412" s="1205"/>
      <c r="H412" s="1205"/>
    </row>
    <row r="413" spans="3:8" ht="15.75">
      <c r="C413" s="455"/>
      <c r="D413" s="460"/>
      <c r="E413" s="460"/>
      <c r="F413" s="560"/>
      <c r="G413" s="560"/>
      <c r="H413" s="460"/>
    </row>
    <row r="414" spans="3:8" ht="80.099999999999994" customHeight="1">
      <c r="C414" s="453"/>
      <c r="D414" s="453"/>
      <c r="E414" s="453"/>
      <c r="F414" s="453"/>
      <c r="G414" s="453"/>
      <c r="H414" s="453"/>
    </row>
    <row r="415" spans="3:8" ht="15.75">
      <c r="C415" s="455"/>
      <c r="D415" s="455"/>
      <c r="E415" s="455"/>
      <c r="F415" s="456" t="s">
        <v>1254</v>
      </c>
      <c r="G415" s="457">
        <v>8</v>
      </c>
      <c r="H415" s="457"/>
    </row>
    <row r="416" spans="3:8" ht="21">
      <c r="C416" s="1208" t="s">
        <v>1579</v>
      </c>
      <c r="D416" s="1208"/>
      <c r="E416" s="1208"/>
      <c r="F416" s="1208"/>
      <c r="G416" s="1208"/>
      <c r="H416" s="1208"/>
    </row>
    <row r="417" spans="3:8" ht="15.75">
      <c r="C417" s="458" t="s">
        <v>1255</v>
      </c>
      <c r="D417" s="459" t="str">
        <f>+'PRESUPUESTO UNIV UARTES'!B17</f>
        <v>1.08</v>
      </c>
      <c r="E417" s="460"/>
      <c r="F417" s="460"/>
      <c r="G417" s="461" t="s">
        <v>1256</v>
      </c>
      <c r="H417" s="462" t="str">
        <f>+'PRESUPUESTO UNIV UARTES'!G17</f>
        <v>m2</v>
      </c>
    </row>
    <row r="418" spans="3:8" ht="15.75">
      <c r="C418" s="463" t="s">
        <v>1258</v>
      </c>
      <c r="D418" s="1210" t="str">
        <f>+'PRESUPUESTO UNIV UARTES'!C17</f>
        <v>Pintura satinada en mampostería (incluye empaste y sellado)</v>
      </c>
      <c r="E418" s="1210"/>
      <c r="F418" s="1210"/>
      <c r="G418" s="1210"/>
      <c r="H418" s="464"/>
    </row>
    <row r="419" spans="3:8" ht="15.75">
      <c r="C419" s="465"/>
      <c r="D419" s="465"/>
      <c r="E419" s="465"/>
      <c r="F419" s="465"/>
      <c r="G419" s="465"/>
      <c r="H419" s="465"/>
    </row>
    <row r="420" spans="3:8" ht="15">
      <c r="C420" s="468" t="s">
        <v>1259</v>
      </c>
      <c r="D420" s="469"/>
      <c r="E420" s="469"/>
      <c r="F420" s="469"/>
      <c r="G420" s="469"/>
      <c r="H420" s="470"/>
    </row>
    <row r="421" spans="3:8" ht="15">
      <c r="C421" s="474" t="s">
        <v>1260</v>
      </c>
      <c r="D421" s="474" t="s">
        <v>10</v>
      </c>
      <c r="E421" s="474" t="s">
        <v>1261</v>
      </c>
      <c r="F421" s="474" t="s">
        <v>1262</v>
      </c>
      <c r="G421" s="474" t="s">
        <v>1263</v>
      </c>
      <c r="H421" s="474" t="s">
        <v>1264</v>
      </c>
    </row>
    <row r="422" spans="3:8" ht="15">
      <c r="C422" s="476" t="s">
        <v>1265</v>
      </c>
      <c r="D422" s="477"/>
      <c r="E422" s="478"/>
      <c r="F422" s="479"/>
      <c r="G422" s="480"/>
      <c r="H422" s="481">
        <f>5%*H436</f>
        <v>0.15042195000000003</v>
      </c>
    </row>
    <row r="423" spans="3:8" ht="15">
      <c r="C423" s="698"/>
      <c r="D423" s="477"/>
      <c r="E423" s="482"/>
      <c r="F423" s="483"/>
      <c r="G423" s="484"/>
      <c r="H423" s="477"/>
    </row>
    <row r="424" spans="3:8" ht="15">
      <c r="C424" s="698"/>
      <c r="D424" s="477"/>
      <c r="E424" s="478"/>
      <c r="F424" s="483"/>
      <c r="G424" s="484"/>
      <c r="H424" s="477"/>
    </row>
    <row r="425" spans="3:8" ht="15">
      <c r="C425" s="699"/>
      <c r="D425" s="477"/>
      <c r="E425" s="478"/>
      <c r="F425" s="486"/>
      <c r="G425" s="487"/>
      <c r="H425" s="477"/>
    </row>
    <row r="426" spans="3:8" ht="15">
      <c r="C426" s="476"/>
      <c r="D426" s="490"/>
      <c r="E426" s="491"/>
      <c r="F426" s="492"/>
      <c r="G426" s="493"/>
      <c r="H426" s="494"/>
    </row>
    <row r="427" spans="3:8" ht="15">
      <c r="C427" s="496" t="s">
        <v>1266</v>
      </c>
      <c r="D427" s="497"/>
      <c r="E427" s="498"/>
      <c r="F427" s="499"/>
      <c r="G427" s="500"/>
      <c r="H427" s="501">
        <f>SUM(H422:H426)</f>
        <v>0.15042195000000003</v>
      </c>
    </row>
    <row r="428" spans="3:8" ht="15">
      <c r="C428" s="502" t="s">
        <v>1267</v>
      </c>
      <c r="D428" s="503"/>
      <c r="E428" s="503"/>
      <c r="F428" s="503"/>
      <c r="G428" s="504"/>
      <c r="H428" s="470"/>
    </row>
    <row r="429" spans="3:8" ht="15">
      <c r="C429" s="474" t="s">
        <v>1260</v>
      </c>
      <c r="D429" s="474" t="s">
        <v>10</v>
      </c>
      <c r="E429" s="474" t="s">
        <v>1268</v>
      </c>
      <c r="F429" s="474" t="s">
        <v>1262</v>
      </c>
      <c r="G429" s="506" t="s">
        <v>1263</v>
      </c>
      <c r="H429" s="507" t="s">
        <v>1264</v>
      </c>
    </row>
    <row r="430" spans="3:8" ht="15">
      <c r="C430" s="509" t="s">
        <v>1280</v>
      </c>
      <c r="D430" s="510">
        <v>1</v>
      </c>
      <c r="E430" s="510">
        <f>+'MANO DE OBRA'!F17</f>
        <v>3.83</v>
      </c>
      <c r="F430" s="483">
        <f>D430*E430</f>
        <v>3.83</v>
      </c>
      <c r="G430" s="511">
        <v>0.371</v>
      </c>
      <c r="H430" s="479">
        <f>F430*G430</f>
        <v>1.42093</v>
      </c>
    </row>
    <row r="431" spans="3:8" ht="15">
      <c r="C431" s="509" t="s">
        <v>1299</v>
      </c>
      <c r="D431" s="510">
        <v>1</v>
      </c>
      <c r="E431" s="492">
        <f>+'MANO DE OBRA'!F35</f>
        <v>3.87</v>
      </c>
      <c r="F431" s="483">
        <f t="shared" ref="F431:F432" si="14">D431*E431</f>
        <v>3.87</v>
      </c>
      <c r="G431" s="511">
        <f>G430</f>
        <v>0.371</v>
      </c>
      <c r="H431" s="510">
        <f>F431*G431</f>
        <v>1.43577</v>
      </c>
    </row>
    <row r="432" spans="3:8" ht="15">
      <c r="C432" s="509" t="s">
        <v>1401</v>
      </c>
      <c r="D432" s="510">
        <v>0.1</v>
      </c>
      <c r="E432" s="492">
        <f>+'MANO DE OBRA'!F69</f>
        <v>4.09</v>
      </c>
      <c r="F432" s="483">
        <f t="shared" si="14"/>
        <v>0.40900000000000003</v>
      </c>
      <c r="G432" s="511">
        <f>G431</f>
        <v>0.371</v>
      </c>
      <c r="H432" s="510">
        <f>F432*G432</f>
        <v>0.15173900000000001</v>
      </c>
    </row>
    <row r="433" spans="3:15" ht="15">
      <c r="C433" s="509"/>
      <c r="D433" s="510"/>
      <c r="E433" s="492"/>
      <c r="F433" s="483"/>
      <c r="G433" s="511"/>
      <c r="H433" s="510"/>
    </row>
    <row r="434" spans="3:15" ht="15">
      <c r="C434" s="509"/>
      <c r="D434" s="510"/>
      <c r="E434" s="492"/>
      <c r="F434" s="483"/>
      <c r="G434" s="511"/>
      <c r="H434" s="510"/>
      <c r="J434" s="455"/>
      <c r="K434" s="455"/>
      <c r="L434" s="455"/>
      <c r="M434" s="455"/>
      <c r="N434" s="455"/>
      <c r="O434" s="455"/>
    </row>
    <row r="435" spans="3:15" ht="15">
      <c r="C435" s="509"/>
      <c r="D435" s="510"/>
      <c r="E435" s="492"/>
      <c r="F435" s="510"/>
      <c r="G435" s="512"/>
      <c r="H435" s="510"/>
      <c r="J435" s="455"/>
      <c r="K435" s="455"/>
      <c r="L435" s="455"/>
      <c r="M435" s="455"/>
      <c r="N435" s="455"/>
      <c r="O435" s="455"/>
    </row>
    <row r="436" spans="3:15" ht="15">
      <c r="C436" s="514" t="s">
        <v>1269</v>
      </c>
      <c r="D436" s="514"/>
      <c r="E436" s="515"/>
      <c r="F436" s="514"/>
      <c r="G436" s="514"/>
      <c r="H436" s="501">
        <f>SUM(H430:H435)</f>
        <v>3.0084390000000001</v>
      </c>
      <c r="J436" s="455"/>
      <c r="K436" s="455"/>
      <c r="L436" s="455"/>
      <c r="M436" s="455"/>
      <c r="N436" s="455"/>
      <c r="O436" s="455"/>
    </row>
    <row r="437" spans="3:15" ht="15">
      <c r="C437" s="502" t="s">
        <v>547</v>
      </c>
      <c r="D437" s="469"/>
      <c r="E437" s="503"/>
      <c r="F437" s="503"/>
      <c r="G437" s="469"/>
      <c r="H437" s="470"/>
      <c r="J437" s="455"/>
      <c r="K437" s="455"/>
      <c r="L437" s="455"/>
      <c r="M437" s="455"/>
      <c r="N437" s="455"/>
      <c r="O437" s="455"/>
    </row>
    <row r="438" spans="3:15" ht="15">
      <c r="C438" s="579" t="s">
        <v>1260</v>
      </c>
      <c r="D438" s="568"/>
      <c r="E438" s="580" t="s">
        <v>9</v>
      </c>
      <c r="F438" s="580" t="s">
        <v>10</v>
      </c>
      <c r="G438" s="580" t="s">
        <v>1270</v>
      </c>
      <c r="H438" s="568" t="s">
        <v>1264</v>
      </c>
      <c r="J438" s="455"/>
      <c r="K438" s="455"/>
      <c r="L438" s="455"/>
      <c r="M438" s="455"/>
      <c r="N438" s="455"/>
      <c r="O438" s="455"/>
    </row>
    <row r="439" spans="3:15" ht="15">
      <c r="C439" s="603" t="s">
        <v>1300</v>
      </c>
      <c r="D439" s="491"/>
      <c r="E439" s="594" t="s">
        <v>1298</v>
      </c>
      <c r="F439" s="512">
        <v>7.0000000000000007E-2</v>
      </c>
      <c r="G439" s="595">
        <f>+MATERIALES!I231</f>
        <v>10</v>
      </c>
      <c r="H439" s="532">
        <f>F439*G439</f>
        <v>0.70000000000000007</v>
      </c>
      <c r="J439" s="455"/>
      <c r="K439" s="766"/>
      <c r="L439" s="766"/>
      <c r="M439" s="766"/>
      <c r="N439" s="766"/>
      <c r="O439" s="455"/>
    </row>
    <row r="440" spans="3:15" ht="15">
      <c r="C440" s="528" t="s">
        <v>1301</v>
      </c>
      <c r="D440" s="491"/>
      <c r="E440" s="529" t="s">
        <v>1302</v>
      </c>
      <c r="F440" s="512">
        <v>0.04</v>
      </c>
      <c r="G440" s="491">
        <f>+MATERIALES!G233</f>
        <v>16</v>
      </c>
      <c r="H440" s="532">
        <f>F440*G440</f>
        <v>0.64</v>
      </c>
      <c r="J440" s="455"/>
      <c r="K440" s="766"/>
      <c r="L440" s="766"/>
      <c r="M440" s="766"/>
      <c r="N440" s="766"/>
      <c r="O440" s="455"/>
    </row>
    <row r="441" spans="3:15" ht="15">
      <c r="C441" s="528" t="s">
        <v>1585</v>
      </c>
      <c r="D441" s="491"/>
      <c r="E441" s="529" t="s">
        <v>1302</v>
      </c>
      <c r="F441" s="512">
        <v>0.04</v>
      </c>
      <c r="G441" s="491">
        <f>+MATERIALES!I232</f>
        <v>21</v>
      </c>
      <c r="H441" s="532">
        <f t="shared" ref="H441:H442" si="15">F441*G441</f>
        <v>0.84</v>
      </c>
      <c r="J441" s="455"/>
      <c r="K441" s="766"/>
      <c r="L441" s="766"/>
      <c r="M441" s="766"/>
      <c r="N441" s="455"/>
      <c r="O441" s="455"/>
    </row>
    <row r="442" spans="3:15" ht="15">
      <c r="C442" s="705" t="s">
        <v>1675</v>
      </c>
      <c r="D442" s="690"/>
      <c r="E442" s="768" t="s">
        <v>1257</v>
      </c>
      <c r="F442" s="713">
        <v>0.2</v>
      </c>
      <c r="G442" s="709">
        <f>+MATERIALES!I234</f>
        <v>0.39</v>
      </c>
      <c r="H442" s="767">
        <f t="shared" si="15"/>
        <v>7.8000000000000014E-2</v>
      </c>
      <c r="J442" s="455"/>
      <c r="K442" s="455"/>
      <c r="L442" s="455"/>
      <c r="M442" s="455"/>
      <c r="N442" s="455"/>
      <c r="O442" s="455"/>
    </row>
    <row r="443" spans="3:15" ht="15">
      <c r="C443" s="688"/>
      <c r="D443" s="690"/>
      <c r="E443" s="691"/>
      <c r="F443" s="692"/>
      <c r="G443" s="693"/>
      <c r="H443" s="693"/>
      <c r="J443" s="455"/>
      <c r="K443" s="455"/>
      <c r="L443" s="455"/>
      <c r="M443" s="455"/>
      <c r="N443" s="455"/>
      <c r="O443" s="455"/>
    </row>
    <row r="444" spans="3:15" ht="15">
      <c r="C444" s="688"/>
      <c r="D444" s="690"/>
      <c r="E444" s="691"/>
      <c r="F444" s="692"/>
      <c r="G444" s="700"/>
      <c r="H444" s="693"/>
      <c r="J444" s="455"/>
      <c r="K444" s="455"/>
      <c r="L444" s="455"/>
      <c r="M444" s="455"/>
      <c r="N444" s="455"/>
      <c r="O444" s="455"/>
    </row>
    <row r="445" spans="3:15" ht="15">
      <c r="C445" s="688"/>
      <c r="D445" s="690"/>
      <c r="E445" s="691"/>
      <c r="F445" s="692"/>
      <c r="G445" s="693"/>
      <c r="H445" s="693"/>
      <c r="J445" s="455"/>
      <c r="K445" s="455"/>
      <c r="L445" s="455"/>
      <c r="M445" s="455"/>
      <c r="N445" s="455"/>
      <c r="O445" s="455"/>
    </row>
    <row r="446" spans="3:15" ht="15">
      <c r="C446" s="688"/>
      <c r="D446" s="690"/>
      <c r="E446" s="691"/>
      <c r="F446" s="692"/>
      <c r="G446" s="693"/>
      <c r="H446" s="693"/>
      <c r="J446" s="455"/>
      <c r="K446" s="455"/>
      <c r="L446" s="455"/>
      <c r="M446" s="455"/>
      <c r="N446" s="455"/>
      <c r="O446" s="455"/>
    </row>
    <row r="447" spans="3:15" ht="15">
      <c r="C447" s="688"/>
      <c r="D447" s="690"/>
      <c r="E447" s="691"/>
      <c r="F447" s="692"/>
      <c r="G447" s="693"/>
      <c r="H447" s="693"/>
      <c r="J447" s="455"/>
      <c r="K447" s="455"/>
      <c r="L447" s="455"/>
      <c r="M447" s="455"/>
      <c r="N447" s="455"/>
      <c r="O447" s="455"/>
    </row>
    <row r="448" spans="3:15" ht="15">
      <c r="C448" s="528" t="str">
        <f>+IF(B448=0," ",VLOOKUP(B448,#REF!,2,FALSE))</f>
        <v xml:space="preserve"> </v>
      </c>
      <c r="D448" s="491"/>
      <c r="E448" s="529"/>
      <c r="F448" s="512"/>
      <c r="G448" s="531"/>
      <c r="H448" s="532"/>
    </row>
    <row r="449" spans="3:8" ht="15">
      <c r="C449" s="528" t="str">
        <f>+IF(B449=0," ",VLOOKUP(B449,#REF!,2,FALSE))</f>
        <v xml:space="preserve"> </v>
      </c>
      <c r="D449" s="491"/>
      <c r="E449" s="529"/>
      <c r="F449" s="512"/>
      <c r="G449" s="531"/>
      <c r="H449" s="532"/>
    </row>
    <row r="450" spans="3:8" ht="15">
      <c r="C450" s="528" t="str">
        <f>+IF(B450=0," ",VLOOKUP(B450,#REF!,2,FALSE))</f>
        <v xml:space="preserve"> </v>
      </c>
      <c r="D450" s="491"/>
      <c r="E450" s="529"/>
      <c r="F450" s="512"/>
      <c r="G450" s="531"/>
      <c r="H450" s="532"/>
    </row>
    <row r="451" spans="3:8" ht="15">
      <c r="C451" s="528" t="str">
        <f>+IF(B451=0," ",VLOOKUP(B451,#REF!,2,FALSE))</f>
        <v xml:space="preserve"> </v>
      </c>
      <c r="D451" s="491"/>
      <c r="E451" s="529"/>
      <c r="F451" s="512"/>
      <c r="G451" s="531"/>
      <c r="H451" s="532"/>
    </row>
    <row r="452" spans="3:8" ht="15">
      <c r="C452" s="533" t="str">
        <f>+IF(B452=0," ",VLOOKUP(B452,#REF!,2,FALSE))</f>
        <v xml:space="preserve"> </v>
      </c>
      <c r="D452" s="498"/>
      <c r="E452" s="534"/>
      <c r="F452" s="497"/>
      <c r="G452" s="535"/>
      <c r="H452" s="536"/>
    </row>
    <row r="453" spans="3:8" ht="15">
      <c r="C453" s="476" t="s">
        <v>1271</v>
      </c>
      <c r="D453" s="531"/>
      <c r="E453" s="538"/>
      <c r="F453" s="498"/>
      <c r="G453" s="497"/>
      <c r="H453" s="539">
        <f>SUM(H439:H452)</f>
        <v>2.258</v>
      </c>
    </row>
    <row r="454" spans="3:8" ht="15">
      <c r="C454" s="468" t="s">
        <v>1272</v>
      </c>
      <c r="D454" s="469"/>
      <c r="E454" s="469"/>
      <c r="F454" s="469"/>
      <c r="G454" s="469"/>
      <c r="H454" s="470"/>
    </row>
    <row r="455" spans="3:8" ht="15">
      <c r="C455" s="518" t="s">
        <v>1260</v>
      </c>
      <c r="D455" s="519"/>
      <c r="E455" s="519" t="s">
        <v>9</v>
      </c>
      <c r="F455" s="543" t="s">
        <v>10</v>
      </c>
      <c r="G455" s="520" t="s">
        <v>1261</v>
      </c>
      <c r="H455" s="519" t="s">
        <v>1264</v>
      </c>
    </row>
    <row r="456" spans="3:8" ht="15">
      <c r="C456" s="544"/>
      <c r="D456" s="526"/>
      <c r="E456" s="545"/>
      <c r="F456" s="546"/>
      <c r="G456" s="544"/>
      <c r="H456" s="479"/>
    </row>
    <row r="457" spans="3:8" ht="15">
      <c r="C457" s="476" t="str">
        <f>+IF(B457=0," ",VLOOKUP(B457,#REF!,2,FALSE))</f>
        <v xml:space="preserve"> </v>
      </c>
      <c r="D457" s="531"/>
      <c r="E457" s="547" t="str">
        <f>+IF(B457=0," ",VLOOKUP(B457,#REF!,3,FALSE))</f>
        <v xml:space="preserve"> </v>
      </c>
      <c r="F457" s="512"/>
      <c r="G457" s="476" t="str">
        <f>+IF(B457=0," ",VLOOKUP(B457,#REF!,8,FALSE))</f>
        <v xml:space="preserve"> </v>
      </c>
      <c r="H457" s="510"/>
    </row>
    <row r="458" spans="3:8" ht="15">
      <c r="C458" s="476" t="str">
        <f>+IF(B458=0," ",VLOOKUP(B458,#REF!,2,FALSE))</f>
        <v xml:space="preserve"> </v>
      </c>
      <c r="D458" s="531"/>
      <c r="E458" s="547" t="str">
        <f>+IF(B458=0," ",VLOOKUP(B458,#REF!,3,FALSE))</f>
        <v xml:space="preserve"> </v>
      </c>
      <c r="F458" s="512"/>
      <c r="G458" s="476" t="str">
        <f>+IF(B458=0," ",VLOOKUP(B458,#REF!,8,FALSE))</f>
        <v xml:space="preserve"> </v>
      </c>
      <c r="H458" s="494"/>
    </row>
    <row r="459" spans="3:8" ht="15">
      <c r="C459" s="515" t="s">
        <v>1273</v>
      </c>
      <c r="D459" s="548"/>
      <c r="E459" s="548"/>
      <c r="F459" s="549"/>
      <c r="G459" s="550"/>
      <c r="H459" s="536">
        <f>SUM(H456:H458)</f>
        <v>0</v>
      </c>
    </row>
    <row r="460" spans="3:8" ht="15">
      <c r="C460" s="491"/>
      <c r="D460" s="491"/>
      <c r="E460" s="496"/>
      <c r="F460" s="498"/>
      <c r="G460" s="551"/>
      <c r="H460" s="552">
        <f>H427+H436+H453+H459</f>
        <v>5.4168609500000002</v>
      </c>
    </row>
    <row r="461" spans="3:8" ht="15">
      <c r="C461" s="553"/>
      <c r="D461" s="553"/>
      <c r="E461" s="515" t="s">
        <v>1274</v>
      </c>
      <c r="F461" s="549"/>
      <c r="G461" s="548"/>
      <c r="H461" s="470">
        <f>ROUND((H427+H436+H453+H459),2)</f>
        <v>5.42</v>
      </c>
    </row>
    <row r="462" spans="3:8" ht="15">
      <c r="C462" s="553"/>
      <c r="D462" s="553"/>
      <c r="E462" s="468" t="s">
        <v>1275</v>
      </c>
      <c r="F462" s="549"/>
      <c r="G462" s="554">
        <v>0.15</v>
      </c>
      <c r="H462" s="548">
        <f>H461*G462</f>
        <v>0.81299999999999994</v>
      </c>
    </row>
    <row r="463" spans="3:8" ht="15">
      <c r="C463" s="553"/>
      <c r="D463" s="553"/>
      <c r="E463" s="468" t="s">
        <v>1276</v>
      </c>
      <c r="F463" s="549"/>
      <c r="G463" s="554">
        <v>0.05</v>
      </c>
      <c r="H463" s="548">
        <f>H461*G463</f>
        <v>0.27100000000000002</v>
      </c>
    </row>
    <row r="464" spans="3:8" ht="15">
      <c r="C464" s="553"/>
      <c r="D464" s="553"/>
      <c r="E464" s="468" t="s">
        <v>1277</v>
      </c>
      <c r="F464" s="549"/>
      <c r="G464" s="548"/>
      <c r="H464" s="548">
        <f>SUM(H461:H463)</f>
        <v>6.5039999999999996</v>
      </c>
    </row>
    <row r="465" spans="3:8" ht="15">
      <c r="C465" s="553"/>
      <c r="D465" s="553"/>
      <c r="E465" s="502" t="s">
        <v>1404</v>
      </c>
      <c r="F465" s="498"/>
      <c r="G465" s="535"/>
      <c r="H465" s="555">
        <f>ROUND((H464),2)</f>
        <v>6.5</v>
      </c>
    </row>
    <row r="466" spans="3:8" ht="15.75">
      <c r="C466" s="650" t="s">
        <v>1677</v>
      </c>
      <c r="D466" s="465"/>
      <c r="E466" s="556"/>
      <c r="F466" s="460"/>
      <c r="G466" s="460"/>
      <c r="H466" s="556"/>
    </row>
    <row r="467" spans="3:8" ht="15.75">
      <c r="C467" s="465"/>
      <c r="D467" s="465"/>
      <c r="E467" s="465"/>
      <c r="F467" s="465"/>
      <c r="G467" s="465"/>
      <c r="H467" s="465"/>
    </row>
    <row r="468" spans="3:8" ht="15.75">
      <c r="C468" s="651" t="s">
        <v>1403</v>
      </c>
      <c r="D468" s="465"/>
      <c r="E468" s="465"/>
      <c r="F468" s="465"/>
      <c r="G468" s="465"/>
      <c r="H468" s="460"/>
    </row>
    <row r="469" spans="3:8" ht="15.75">
      <c r="C469" s="455"/>
      <c r="D469" s="465"/>
      <c r="E469" s="465"/>
      <c r="F469" s="557"/>
      <c r="G469" s="558"/>
      <c r="H469" s="558"/>
    </row>
    <row r="470" spans="3:8">
      <c r="C470" s="455"/>
      <c r="D470" s="559"/>
      <c r="E470" s="559"/>
      <c r="F470" s="1205" t="s">
        <v>1405</v>
      </c>
      <c r="G470" s="1205"/>
      <c r="H470" s="1205"/>
    </row>
    <row r="471" spans="3:8">
      <c r="C471" s="455"/>
      <c r="D471" s="559"/>
      <c r="E471" s="559"/>
      <c r="F471" s="1205"/>
      <c r="G471" s="1205"/>
      <c r="H471" s="1205"/>
    </row>
    <row r="472" spans="3:8" ht="15.75">
      <c r="C472" s="455"/>
      <c r="D472" s="460"/>
      <c r="E472" s="460"/>
      <c r="F472" s="560"/>
      <c r="G472" s="560"/>
      <c r="H472" s="460"/>
    </row>
    <row r="473" spans="3:8" ht="80.099999999999994" customHeight="1">
      <c r="C473" s="453"/>
      <c r="D473" s="453"/>
      <c r="E473" s="453"/>
      <c r="F473" s="453"/>
      <c r="G473" s="453"/>
      <c r="H473" s="453"/>
    </row>
    <row r="474" spans="3:8" ht="15.75">
      <c r="C474" s="455"/>
      <c r="D474" s="455"/>
      <c r="E474" s="455"/>
      <c r="F474" s="456" t="s">
        <v>1254</v>
      </c>
      <c r="G474" s="457">
        <v>9</v>
      </c>
      <c r="H474" s="457"/>
    </row>
    <row r="475" spans="3:8" ht="21">
      <c r="C475" s="1208" t="s">
        <v>1579</v>
      </c>
      <c r="D475" s="1208"/>
      <c r="E475" s="1208"/>
      <c r="F475" s="1208"/>
      <c r="G475" s="1208"/>
      <c r="H475" s="1208"/>
    </row>
    <row r="476" spans="3:8" ht="15.75">
      <c r="C476" s="458" t="s">
        <v>1255</v>
      </c>
      <c r="D476" s="459" t="str">
        <f>+'PRESUPUESTO UNIV UARTES'!B18</f>
        <v>1.09</v>
      </c>
      <c r="E476" s="460"/>
      <c r="F476" s="460"/>
      <c r="G476" s="461" t="s">
        <v>1256</v>
      </c>
      <c r="H476" s="462" t="str">
        <f>+'PRESUPUESTO UNIV UARTES'!G18</f>
        <v>u</v>
      </c>
    </row>
    <row r="477" spans="3:8" ht="15.75">
      <c r="C477" s="463" t="s">
        <v>1258</v>
      </c>
      <c r="D477" s="1210" t="str">
        <f>+'PRESUPUESTO UNIV UARTES'!C18</f>
        <v xml:space="preserve">Punto, suministro e instalación de Tubería  PVC 4" (110 mm) de aguas servidas </v>
      </c>
      <c r="E477" s="1210"/>
      <c r="F477" s="1210"/>
      <c r="G477" s="1210"/>
      <c r="H477" s="464"/>
    </row>
    <row r="478" spans="3:8" ht="15.75">
      <c r="C478" s="465"/>
      <c r="D478" s="465"/>
      <c r="E478" s="465"/>
      <c r="F478" s="465"/>
      <c r="G478" s="465"/>
      <c r="H478" s="465"/>
    </row>
    <row r="479" spans="3:8" ht="15">
      <c r="C479" s="468" t="s">
        <v>1259</v>
      </c>
      <c r="D479" s="469"/>
      <c r="E479" s="469"/>
      <c r="F479" s="469"/>
      <c r="G479" s="469"/>
      <c r="H479" s="470"/>
    </row>
    <row r="480" spans="3:8" ht="15">
      <c r="C480" s="474" t="s">
        <v>1260</v>
      </c>
      <c r="D480" s="474" t="s">
        <v>10</v>
      </c>
      <c r="E480" s="474" t="s">
        <v>1261</v>
      </c>
      <c r="F480" s="474" t="s">
        <v>1262</v>
      </c>
      <c r="G480" s="474" t="s">
        <v>1263</v>
      </c>
      <c r="H480" s="474" t="s">
        <v>1264</v>
      </c>
    </row>
    <row r="481" spans="3:8" ht="15">
      <c r="C481" s="476" t="s">
        <v>1265</v>
      </c>
      <c r="D481" s="477"/>
      <c r="E481" s="478"/>
      <c r="F481" s="479"/>
      <c r="G481" s="480"/>
      <c r="H481" s="481">
        <f>5%*H495</f>
        <v>0.56232689999999996</v>
      </c>
    </row>
    <row r="482" spans="3:8" ht="15">
      <c r="C482" s="698"/>
      <c r="D482" s="477"/>
      <c r="E482" s="482"/>
      <c r="F482" s="483"/>
      <c r="G482" s="484"/>
      <c r="H482" s="477"/>
    </row>
    <row r="483" spans="3:8" ht="15">
      <c r="C483" s="698"/>
      <c r="D483" s="477"/>
      <c r="E483" s="478"/>
      <c r="F483" s="483"/>
      <c r="G483" s="484"/>
      <c r="H483" s="477"/>
    </row>
    <row r="484" spans="3:8" ht="15">
      <c r="C484" s="699"/>
      <c r="D484" s="477"/>
      <c r="E484" s="478"/>
      <c r="F484" s="486"/>
      <c r="G484" s="487"/>
      <c r="H484" s="477"/>
    </row>
    <row r="485" spans="3:8" ht="15">
      <c r="C485" s="476"/>
      <c r="D485" s="490"/>
      <c r="E485" s="491"/>
      <c r="F485" s="492"/>
      <c r="G485" s="493"/>
      <c r="H485" s="494"/>
    </row>
    <row r="486" spans="3:8" ht="15">
      <c r="C486" s="496" t="s">
        <v>1266</v>
      </c>
      <c r="D486" s="497"/>
      <c r="E486" s="498"/>
      <c r="F486" s="499"/>
      <c r="G486" s="500"/>
      <c r="H486" s="501">
        <f>SUM(H481:H485)</f>
        <v>0.56232689999999996</v>
      </c>
    </row>
    <row r="487" spans="3:8" ht="15">
      <c r="C487" s="502" t="s">
        <v>1267</v>
      </c>
      <c r="D487" s="503"/>
      <c r="E487" s="503"/>
      <c r="F487" s="503"/>
      <c r="G487" s="504"/>
      <c r="H487" s="470"/>
    </row>
    <row r="488" spans="3:8" ht="15">
      <c r="C488" s="474" t="s">
        <v>1260</v>
      </c>
      <c r="D488" s="474" t="s">
        <v>10</v>
      </c>
      <c r="E488" s="474" t="s">
        <v>1268</v>
      </c>
      <c r="F488" s="474" t="s">
        <v>1262</v>
      </c>
      <c r="G488" s="506" t="s">
        <v>1263</v>
      </c>
      <c r="H488" s="507" t="s">
        <v>1264</v>
      </c>
    </row>
    <row r="489" spans="3:8" ht="15">
      <c r="C489" s="509" t="s">
        <v>1280</v>
      </c>
      <c r="D489" s="510">
        <v>2</v>
      </c>
      <c r="E489" s="510">
        <f>+'MANO DE OBRA'!F17</f>
        <v>3.83</v>
      </c>
      <c r="F489" s="483">
        <f>D489*E489</f>
        <v>7.66</v>
      </c>
      <c r="G489" s="511">
        <v>0.94199999999999995</v>
      </c>
      <c r="H489" s="479">
        <f>F489*G489</f>
        <v>7.2157200000000001</v>
      </c>
    </row>
    <row r="490" spans="3:8" ht="15">
      <c r="C490" s="509" t="s">
        <v>1586</v>
      </c>
      <c r="D490" s="510">
        <v>1</v>
      </c>
      <c r="E490" s="492">
        <f>+'MANO DE OBRA'!F38</f>
        <v>3.87</v>
      </c>
      <c r="F490" s="483">
        <f t="shared" ref="F490" si="16">D490*E490</f>
        <v>3.87</v>
      </c>
      <c r="G490" s="511">
        <f>G489</f>
        <v>0.94199999999999995</v>
      </c>
      <c r="H490" s="510">
        <f>F490*G490</f>
        <v>3.64554</v>
      </c>
    </row>
    <row r="491" spans="3:8" ht="15">
      <c r="C491" s="509" t="s">
        <v>1401</v>
      </c>
      <c r="D491" s="510">
        <v>0.1</v>
      </c>
      <c r="E491" s="492">
        <f>+'MANO DE OBRA'!F69</f>
        <v>4.09</v>
      </c>
      <c r="F491" s="483">
        <f t="shared" ref="F491" si="17">D491*E491</f>
        <v>0.40900000000000003</v>
      </c>
      <c r="G491" s="511">
        <f>G490</f>
        <v>0.94199999999999995</v>
      </c>
      <c r="H491" s="510">
        <f>F491*G491</f>
        <v>0.38527800000000001</v>
      </c>
    </row>
    <row r="492" spans="3:8" ht="15">
      <c r="C492" s="509"/>
      <c r="D492" s="510"/>
      <c r="E492" s="492"/>
      <c r="F492" s="483"/>
      <c r="G492" s="511"/>
      <c r="H492" s="510"/>
    </row>
    <row r="493" spans="3:8" ht="15">
      <c r="C493" s="509"/>
      <c r="D493" s="510"/>
      <c r="E493" s="492"/>
      <c r="F493" s="483"/>
      <c r="G493" s="511"/>
      <c r="H493" s="510"/>
    </row>
    <row r="494" spans="3:8" ht="15">
      <c r="C494" s="509"/>
      <c r="D494" s="510"/>
      <c r="E494" s="492"/>
      <c r="F494" s="510"/>
      <c r="G494" s="512"/>
      <c r="H494" s="510"/>
    </row>
    <row r="495" spans="3:8" ht="15">
      <c r="C495" s="514" t="s">
        <v>1269</v>
      </c>
      <c r="D495" s="514"/>
      <c r="E495" s="515"/>
      <c r="F495" s="514"/>
      <c r="G495" s="514"/>
      <c r="H495" s="501">
        <f>SUM(H489:H494)</f>
        <v>11.246537999999999</v>
      </c>
    </row>
    <row r="496" spans="3:8" ht="15">
      <c r="C496" s="502" t="s">
        <v>547</v>
      </c>
      <c r="D496" s="469"/>
      <c r="E496" s="503"/>
      <c r="F496" s="503"/>
      <c r="G496" s="469"/>
      <c r="H496" s="470"/>
    </row>
    <row r="497" spans="3:8" ht="15">
      <c r="C497" s="579" t="s">
        <v>1260</v>
      </c>
      <c r="D497" s="568"/>
      <c r="E497" s="580" t="s">
        <v>9</v>
      </c>
      <c r="F497" s="580" t="s">
        <v>10</v>
      </c>
      <c r="G497" s="580" t="s">
        <v>1270</v>
      </c>
      <c r="H497" s="568" t="s">
        <v>1264</v>
      </c>
    </row>
    <row r="498" spans="3:8" ht="15">
      <c r="C498" s="603" t="s">
        <v>1291</v>
      </c>
      <c r="D498" s="491"/>
      <c r="E498" s="594" t="s">
        <v>1257</v>
      </c>
      <c r="F498" s="512">
        <v>0.4</v>
      </c>
      <c r="G498" s="595">
        <f>+MATERIALES!I381</f>
        <v>12.49</v>
      </c>
      <c r="H498" s="532">
        <f>F498*G498</f>
        <v>4.9960000000000004</v>
      </c>
    </row>
    <row r="499" spans="3:8" ht="15">
      <c r="C499" s="528" t="s">
        <v>1292</v>
      </c>
      <c r="D499" s="491"/>
      <c r="E499" s="529" t="s">
        <v>1257</v>
      </c>
      <c r="F499" s="512">
        <v>1</v>
      </c>
      <c r="G499" s="512">
        <v>10</v>
      </c>
      <c r="H499" s="532">
        <f>F499*G499</f>
        <v>10</v>
      </c>
    </row>
    <row r="500" spans="3:8" ht="15">
      <c r="C500" s="528" t="s">
        <v>1678</v>
      </c>
      <c r="D500" s="491"/>
      <c r="E500" s="529" t="s">
        <v>1679</v>
      </c>
      <c r="F500" s="512">
        <v>0.03</v>
      </c>
      <c r="G500" s="491">
        <f>+MATERIALES!AI91</f>
        <v>9.01</v>
      </c>
      <c r="H500" s="604">
        <f>F500*G500</f>
        <v>0.27029999999999998</v>
      </c>
    </row>
    <row r="501" spans="3:8" ht="15">
      <c r="C501" s="528"/>
      <c r="D501" s="491"/>
      <c r="E501" s="529"/>
      <c r="F501" s="512"/>
      <c r="G501" s="491"/>
      <c r="H501" s="604"/>
    </row>
    <row r="502" spans="3:8" ht="15">
      <c r="C502" s="688"/>
      <c r="D502" s="690"/>
      <c r="E502" s="691"/>
      <c r="F502" s="692"/>
      <c r="G502" s="693"/>
      <c r="H502" s="693"/>
    </row>
    <row r="503" spans="3:8" ht="15">
      <c r="C503" s="688"/>
      <c r="D503" s="690"/>
      <c r="E503" s="691"/>
      <c r="F503" s="692"/>
      <c r="G503" s="700"/>
      <c r="H503" s="693"/>
    </row>
    <row r="504" spans="3:8" ht="15">
      <c r="C504" s="688"/>
      <c r="D504" s="690"/>
      <c r="E504" s="691"/>
      <c r="F504" s="692"/>
      <c r="G504" s="693"/>
      <c r="H504" s="693"/>
    </row>
    <row r="505" spans="3:8" ht="15">
      <c r="C505" s="688"/>
      <c r="D505" s="690"/>
      <c r="E505" s="691"/>
      <c r="F505" s="692"/>
      <c r="G505" s="693"/>
      <c r="H505" s="693"/>
    </row>
    <row r="506" spans="3:8" ht="15">
      <c r="C506" s="688"/>
      <c r="D506" s="690"/>
      <c r="E506" s="691"/>
      <c r="F506" s="692"/>
      <c r="G506" s="693"/>
      <c r="H506" s="693"/>
    </row>
    <row r="507" spans="3:8" ht="15">
      <c r="C507" s="528" t="str">
        <f>+IF(B507=0," ",VLOOKUP(B507,#REF!,2,FALSE))</f>
        <v xml:space="preserve"> </v>
      </c>
      <c r="D507" s="491"/>
      <c r="E507" s="529"/>
      <c r="F507" s="512"/>
      <c r="G507" s="531"/>
      <c r="H507" s="532"/>
    </row>
    <row r="508" spans="3:8" ht="15">
      <c r="C508" s="528" t="str">
        <f>+IF(B508=0," ",VLOOKUP(B508,#REF!,2,FALSE))</f>
        <v xml:space="preserve"> </v>
      </c>
      <c r="D508" s="491"/>
      <c r="E508" s="529"/>
      <c r="F508" s="512"/>
      <c r="G508" s="531"/>
      <c r="H508" s="532"/>
    </row>
    <row r="509" spans="3:8" ht="15">
      <c r="C509" s="528" t="str">
        <f>+IF(B509=0," ",VLOOKUP(B509,#REF!,2,FALSE))</f>
        <v xml:space="preserve"> </v>
      </c>
      <c r="D509" s="491"/>
      <c r="E509" s="529"/>
      <c r="F509" s="512"/>
      <c r="G509" s="531"/>
      <c r="H509" s="532"/>
    </row>
    <row r="510" spans="3:8" ht="15">
      <c r="C510" s="528" t="str">
        <f>+IF(B510=0," ",VLOOKUP(B510,#REF!,2,FALSE))</f>
        <v xml:space="preserve"> </v>
      </c>
      <c r="D510" s="491"/>
      <c r="E510" s="529"/>
      <c r="F510" s="512"/>
      <c r="G510" s="531"/>
      <c r="H510" s="532"/>
    </row>
    <row r="511" spans="3:8" ht="15">
      <c r="C511" s="533" t="str">
        <f>+IF(B511=0," ",VLOOKUP(B511,#REF!,2,FALSE))</f>
        <v xml:space="preserve"> </v>
      </c>
      <c r="D511" s="498"/>
      <c r="E511" s="534"/>
      <c r="F511" s="497"/>
      <c r="G511" s="535"/>
      <c r="H511" s="536"/>
    </row>
    <row r="512" spans="3:8" ht="15">
      <c r="C512" s="476" t="s">
        <v>1271</v>
      </c>
      <c r="D512" s="531"/>
      <c r="E512" s="538"/>
      <c r="F512" s="498"/>
      <c r="G512" s="497"/>
      <c r="H512" s="539">
        <f>SUM(H498:H511)</f>
        <v>15.266300000000001</v>
      </c>
    </row>
    <row r="513" spans="3:8" ht="15">
      <c r="C513" s="468" t="s">
        <v>1272</v>
      </c>
      <c r="D513" s="469"/>
      <c r="E513" s="469"/>
      <c r="F513" s="469"/>
      <c r="G513" s="469"/>
      <c r="H513" s="470"/>
    </row>
    <row r="514" spans="3:8" ht="15">
      <c r="C514" s="518" t="s">
        <v>1260</v>
      </c>
      <c r="D514" s="519"/>
      <c r="E514" s="519" t="s">
        <v>9</v>
      </c>
      <c r="F514" s="543" t="s">
        <v>10</v>
      </c>
      <c r="G514" s="520" t="s">
        <v>1261</v>
      </c>
      <c r="H514" s="519" t="s">
        <v>1264</v>
      </c>
    </row>
    <row r="515" spans="3:8" ht="15">
      <c r="C515" s="544"/>
      <c r="D515" s="526"/>
      <c r="E515" s="545"/>
      <c r="F515" s="546"/>
      <c r="G515" s="544"/>
      <c r="H515" s="479"/>
    </row>
    <row r="516" spans="3:8" ht="15">
      <c r="C516" s="476" t="str">
        <f>+IF(B516=0," ",VLOOKUP(B516,#REF!,2,FALSE))</f>
        <v xml:space="preserve"> </v>
      </c>
      <c r="D516" s="531"/>
      <c r="E516" s="547" t="str">
        <f>+IF(B516=0," ",VLOOKUP(B516,#REF!,3,FALSE))</f>
        <v xml:space="preserve"> </v>
      </c>
      <c r="F516" s="512"/>
      <c r="G516" s="476" t="str">
        <f>+IF(B516=0," ",VLOOKUP(B516,#REF!,8,FALSE))</f>
        <v xml:space="preserve"> </v>
      </c>
      <c r="H516" s="510"/>
    </row>
    <row r="517" spans="3:8" ht="15">
      <c r="C517" s="476" t="str">
        <f>+IF(B517=0," ",VLOOKUP(B517,#REF!,2,FALSE))</f>
        <v xml:space="preserve"> </v>
      </c>
      <c r="D517" s="531"/>
      <c r="E517" s="547" t="str">
        <f>+IF(B517=0," ",VLOOKUP(B517,#REF!,3,FALSE))</f>
        <v xml:space="preserve"> </v>
      </c>
      <c r="F517" s="512"/>
      <c r="G517" s="476" t="str">
        <f>+IF(B517=0," ",VLOOKUP(B517,#REF!,8,FALSE))</f>
        <v xml:space="preserve"> </v>
      </c>
      <c r="H517" s="494"/>
    </row>
    <row r="518" spans="3:8" ht="15">
      <c r="C518" s="515" t="s">
        <v>1273</v>
      </c>
      <c r="D518" s="548"/>
      <c r="E518" s="548"/>
      <c r="F518" s="549"/>
      <c r="G518" s="550"/>
      <c r="H518" s="536">
        <f>SUM(H515:H517)</f>
        <v>0</v>
      </c>
    </row>
    <row r="519" spans="3:8" ht="15">
      <c r="C519" s="491"/>
      <c r="D519" s="491"/>
      <c r="E519" s="496"/>
      <c r="F519" s="498"/>
      <c r="G519" s="551"/>
      <c r="H519" s="552">
        <f>H486+H495+H512+H518</f>
        <v>27.075164900000001</v>
      </c>
    </row>
    <row r="520" spans="3:8" ht="15">
      <c r="C520" s="553"/>
      <c r="D520" s="553"/>
      <c r="E520" s="515" t="s">
        <v>1274</v>
      </c>
      <c r="F520" s="549"/>
      <c r="G520" s="548"/>
      <c r="H520" s="470">
        <f>ROUND((H486+H495+H512+H518),2)</f>
        <v>27.08</v>
      </c>
    </row>
    <row r="521" spans="3:8" ht="15">
      <c r="C521" s="553"/>
      <c r="D521" s="553"/>
      <c r="E521" s="468" t="s">
        <v>1275</v>
      </c>
      <c r="F521" s="549"/>
      <c r="G521" s="554">
        <v>0.15</v>
      </c>
      <c r="H521" s="548">
        <f>H520*G521</f>
        <v>4.0619999999999994</v>
      </c>
    </row>
    <row r="522" spans="3:8" ht="15">
      <c r="C522" s="553"/>
      <c r="D522" s="553"/>
      <c r="E522" s="468" t="s">
        <v>1276</v>
      </c>
      <c r="F522" s="549"/>
      <c r="G522" s="554">
        <v>0.05</v>
      </c>
      <c r="H522" s="548">
        <f>H520*G522</f>
        <v>1.3540000000000001</v>
      </c>
    </row>
    <row r="523" spans="3:8" ht="15">
      <c r="C523" s="553"/>
      <c r="D523" s="553"/>
      <c r="E523" s="468" t="s">
        <v>1277</v>
      </c>
      <c r="F523" s="549"/>
      <c r="G523" s="548"/>
      <c r="H523" s="548">
        <f>SUM(H520:H522)</f>
        <v>32.495999999999995</v>
      </c>
    </row>
    <row r="524" spans="3:8" ht="15">
      <c r="C524" s="553"/>
      <c r="D524" s="553"/>
      <c r="E524" s="502" t="s">
        <v>1404</v>
      </c>
      <c r="F524" s="498"/>
      <c r="G524" s="535"/>
      <c r="H524" s="555">
        <f>ROUND((H523),2)</f>
        <v>32.5</v>
      </c>
    </row>
    <row r="525" spans="3:8" ht="15.75">
      <c r="C525" s="650" t="s">
        <v>1680</v>
      </c>
      <c r="D525" s="465"/>
      <c r="E525" s="556"/>
      <c r="F525" s="460"/>
      <c r="G525" s="460"/>
      <c r="H525" s="556"/>
    </row>
    <row r="526" spans="3:8" ht="15.75">
      <c r="C526" s="465"/>
      <c r="D526" s="465"/>
      <c r="E526" s="465"/>
      <c r="F526" s="465"/>
      <c r="G526" s="465"/>
      <c r="H526" s="465"/>
    </row>
    <row r="527" spans="3:8" ht="15.75">
      <c r="C527" s="651" t="s">
        <v>1403</v>
      </c>
      <c r="D527" s="465"/>
      <c r="E527" s="465"/>
      <c r="F527" s="465"/>
      <c r="G527" s="465"/>
      <c r="H527" s="460"/>
    </row>
    <row r="528" spans="3:8" ht="15.75">
      <c r="C528" s="455"/>
      <c r="D528" s="465"/>
      <c r="E528" s="465"/>
      <c r="F528" s="557"/>
      <c r="G528" s="558"/>
      <c r="H528" s="558"/>
    </row>
    <row r="529" spans="3:8">
      <c r="C529" s="455"/>
      <c r="D529" s="559"/>
      <c r="E529" s="559"/>
      <c r="F529" s="1205" t="s">
        <v>1405</v>
      </c>
      <c r="G529" s="1205"/>
      <c r="H529" s="1205"/>
    </row>
    <row r="530" spans="3:8">
      <c r="C530" s="455"/>
      <c r="D530" s="559"/>
      <c r="E530" s="559"/>
      <c r="F530" s="1205"/>
      <c r="G530" s="1205"/>
      <c r="H530" s="1205"/>
    </row>
    <row r="531" spans="3:8" ht="15.75">
      <c r="C531" s="455"/>
      <c r="D531" s="460"/>
      <c r="E531" s="460"/>
      <c r="F531" s="560"/>
      <c r="G531" s="560"/>
      <c r="H531" s="460"/>
    </row>
    <row r="532" spans="3:8" ht="80.099999999999994" customHeight="1">
      <c r="C532" s="455"/>
      <c r="D532" s="455"/>
      <c r="E532" s="455"/>
      <c r="F532" s="455"/>
      <c r="G532" s="455"/>
      <c r="H532" s="455"/>
    </row>
    <row r="533" spans="3:8" ht="15.75">
      <c r="C533" s="561"/>
      <c r="D533" s="465"/>
      <c r="E533" s="455"/>
      <c r="F533" s="456" t="s">
        <v>1254</v>
      </c>
      <c r="G533" s="562">
        <v>10</v>
      </c>
      <c r="H533" s="457"/>
    </row>
    <row r="534" spans="3:8" ht="21">
      <c r="C534" s="1208" t="s">
        <v>1579</v>
      </c>
      <c r="D534" s="1208"/>
      <c r="E534" s="1208"/>
      <c r="F534" s="1208"/>
      <c r="G534" s="1208"/>
      <c r="H534" s="1208"/>
    </row>
    <row r="535" spans="3:8" ht="15.75">
      <c r="C535" s="458" t="s">
        <v>1255</v>
      </c>
      <c r="D535" s="585" t="str">
        <f>+'PRESUPUESTO UNIV UARTES'!B19</f>
        <v>1.10</v>
      </c>
      <c r="E535" s="460"/>
      <c r="F535" s="460"/>
      <c r="G535" s="461" t="s">
        <v>1256</v>
      </c>
      <c r="H535" s="462">
        <f>+'PRESUPUESTO UNIV UARTES'!H19</f>
        <v>1</v>
      </c>
    </row>
    <row r="536" spans="3:8" ht="15.75">
      <c r="C536" s="463" t="s">
        <v>1258</v>
      </c>
      <c r="D536" s="1228" t="str">
        <f>+'PRESUPUESTO UNIV UARTES'!C19</f>
        <v xml:space="preserve">Puntos, suministro e instalación de Tubería  PVC 2" (50 mm) de aguas servidas </v>
      </c>
      <c r="E536" s="1228"/>
      <c r="F536" s="1228"/>
      <c r="G536" s="1228"/>
      <c r="H536" s="605"/>
    </row>
    <row r="537" spans="3:8" ht="15.75">
      <c r="C537" s="465"/>
      <c r="D537" s="465"/>
      <c r="E537" s="465"/>
      <c r="F537" s="465"/>
      <c r="G537" s="465"/>
      <c r="H537" s="465"/>
    </row>
    <row r="538" spans="3:8" ht="15">
      <c r="C538" s="468" t="s">
        <v>1259</v>
      </c>
      <c r="D538" s="469"/>
      <c r="E538" s="469"/>
      <c r="F538" s="469"/>
      <c r="G538" s="469"/>
      <c r="H538" s="470"/>
    </row>
    <row r="539" spans="3:8" ht="15">
      <c r="C539" s="474" t="s">
        <v>1260</v>
      </c>
      <c r="D539" s="474" t="s">
        <v>10</v>
      </c>
      <c r="E539" s="474" t="s">
        <v>1261</v>
      </c>
      <c r="F539" s="507" t="s">
        <v>1262</v>
      </c>
      <c r="G539" s="507" t="s">
        <v>1263</v>
      </c>
      <c r="H539" s="570" t="s">
        <v>1264</v>
      </c>
    </row>
    <row r="540" spans="3:8" ht="15">
      <c r="C540" s="476" t="s">
        <v>1282</v>
      </c>
      <c r="D540" s="512"/>
      <c r="E540" s="478"/>
      <c r="F540" s="479"/>
      <c r="G540" s="525"/>
      <c r="H540" s="479">
        <f>5%*H555</f>
        <v>0.22299750000000002</v>
      </c>
    </row>
    <row r="541" spans="3:8" ht="15">
      <c r="C541" s="476"/>
      <c r="D541" s="512"/>
      <c r="E541" s="476"/>
      <c r="F541" s="510"/>
      <c r="G541" s="511"/>
      <c r="H541" s="510"/>
    </row>
    <row r="542" spans="3:8" ht="15">
      <c r="C542" s="476"/>
      <c r="D542" s="512"/>
      <c r="E542" s="476"/>
      <c r="F542" s="510"/>
      <c r="G542" s="530"/>
      <c r="H542" s="510"/>
    </row>
    <row r="543" spans="3:8" ht="15">
      <c r="C543" s="476"/>
      <c r="D543" s="512"/>
      <c r="E543" s="476"/>
      <c r="F543" s="510"/>
      <c r="G543" s="530"/>
      <c r="H543" s="510"/>
    </row>
    <row r="544" spans="3:8" ht="15">
      <c r="C544" s="476"/>
      <c r="D544" s="512"/>
      <c r="E544" s="476"/>
      <c r="F544" s="510"/>
      <c r="G544" s="530"/>
      <c r="H544" s="510"/>
    </row>
    <row r="545" spans="3:8" ht="15">
      <c r="C545" s="476"/>
      <c r="D545" s="490"/>
      <c r="E545" s="476"/>
      <c r="F545" s="510"/>
      <c r="G545" s="530"/>
      <c r="H545" s="494"/>
    </row>
    <row r="546" spans="3:8" ht="15">
      <c r="C546" s="515" t="s">
        <v>1279</v>
      </c>
      <c r="D546" s="514"/>
      <c r="E546" s="515"/>
      <c r="F546" s="563"/>
      <c r="G546" s="571"/>
      <c r="H546" s="564">
        <f>SUM(H540:H545)</f>
        <v>0.22299750000000002</v>
      </c>
    </row>
    <row r="547" spans="3:8" ht="15">
      <c r="C547" s="502" t="s">
        <v>1267</v>
      </c>
      <c r="D547" s="503"/>
      <c r="E547" s="503"/>
      <c r="F547" s="503"/>
      <c r="G547" s="572"/>
      <c r="H547" s="470"/>
    </row>
    <row r="548" spans="3:8" ht="15">
      <c r="C548" s="474" t="s">
        <v>1260</v>
      </c>
      <c r="D548" s="573" t="s">
        <v>10</v>
      </c>
      <c r="E548" s="474" t="s">
        <v>1268</v>
      </c>
      <c r="F548" s="507" t="s">
        <v>1262</v>
      </c>
      <c r="G548" s="769" t="s">
        <v>1263</v>
      </c>
      <c r="H548" s="507" t="s">
        <v>1264</v>
      </c>
    </row>
    <row r="549" spans="3:8" ht="15">
      <c r="C549" s="509" t="s">
        <v>1280</v>
      </c>
      <c r="D549" s="510">
        <v>1</v>
      </c>
      <c r="E549" s="510">
        <f>+'MANO DE OBRA'!F17</f>
        <v>3.83</v>
      </c>
      <c r="F549" s="734">
        <f>D549*E549</f>
        <v>3.83</v>
      </c>
      <c r="G549" s="511">
        <v>0.55000000000000004</v>
      </c>
      <c r="H549" s="479">
        <f>F549*G549</f>
        <v>2.1065</v>
      </c>
    </row>
    <row r="550" spans="3:8" ht="15">
      <c r="C550" s="509" t="s">
        <v>1586</v>
      </c>
      <c r="D550" s="510">
        <v>1</v>
      </c>
      <c r="E550" s="492">
        <f>+'MANO DE OBRA'!F38</f>
        <v>3.87</v>
      </c>
      <c r="F550" s="483">
        <f t="shared" ref="F550:F551" si="18">D550*E550</f>
        <v>3.87</v>
      </c>
      <c r="G550" s="511">
        <f>G549</f>
        <v>0.55000000000000004</v>
      </c>
      <c r="H550" s="510">
        <f>F550*G550</f>
        <v>2.1285000000000003</v>
      </c>
    </row>
    <row r="551" spans="3:8" ht="15">
      <c r="C551" s="509" t="s">
        <v>1401</v>
      </c>
      <c r="D551" s="510">
        <v>0.1</v>
      </c>
      <c r="E551" s="492">
        <f>+'MANO DE OBRA'!F69</f>
        <v>4.09</v>
      </c>
      <c r="F551" s="483">
        <f t="shared" si="18"/>
        <v>0.40900000000000003</v>
      </c>
      <c r="G551" s="511">
        <f>G550</f>
        <v>0.55000000000000004</v>
      </c>
      <c r="H551" s="510">
        <f>F551*G551</f>
        <v>0.22495000000000004</v>
      </c>
    </row>
    <row r="552" spans="3:8" ht="15">
      <c r="C552" s="509"/>
      <c r="D552" s="510"/>
      <c r="E552" s="492"/>
      <c r="F552" s="483"/>
      <c r="G552" s="511"/>
      <c r="H552" s="510"/>
    </row>
    <row r="553" spans="3:8" ht="15">
      <c r="C553" s="509"/>
      <c r="D553" s="512"/>
      <c r="E553" s="476"/>
      <c r="F553" s="510"/>
      <c r="G553" s="531"/>
      <c r="H553" s="510"/>
    </row>
    <row r="554" spans="3:8" ht="15">
      <c r="C554" s="509"/>
      <c r="D554" s="512"/>
      <c r="E554" s="476"/>
      <c r="F554" s="510"/>
      <c r="G554" s="512"/>
      <c r="H554" s="494"/>
    </row>
    <row r="555" spans="3:8" ht="15">
      <c r="C555" s="514" t="s">
        <v>1269</v>
      </c>
      <c r="D555" s="514"/>
      <c r="E555" s="515"/>
      <c r="F555" s="514"/>
      <c r="G555" s="470"/>
      <c r="H555" s="564">
        <f>SUM(H549:H554)</f>
        <v>4.4599500000000001</v>
      </c>
    </row>
    <row r="556" spans="3:8" ht="15">
      <c r="C556" s="502" t="s">
        <v>547</v>
      </c>
      <c r="D556" s="469"/>
      <c r="E556" s="503"/>
      <c r="F556" s="503"/>
      <c r="G556" s="469"/>
      <c r="H556" s="470"/>
    </row>
    <row r="557" spans="3:8" ht="15">
      <c r="C557" s="579" t="s">
        <v>1260</v>
      </c>
      <c r="D557" s="568"/>
      <c r="E557" s="568" t="s">
        <v>9</v>
      </c>
      <c r="F557" s="580" t="s">
        <v>10</v>
      </c>
      <c r="G557" s="580" t="s">
        <v>1270</v>
      </c>
      <c r="H557" s="519" t="s">
        <v>1264</v>
      </c>
    </row>
    <row r="558" spans="3:8" ht="15">
      <c r="C558" s="603" t="s">
        <v>1681</v>
      </c>
      <c r="D558" s="491"/>
      <c r="E558" s="594" t="s">
        <v>1257</v>
      </c>
      <c r="F558" s="512">
        <v>1</v>
      </c>
      <c r="G558" s="595">
        <f>+MATERIALES!I380</f>
        <v>5.47</v>
      </c>
      <c r="H558" s="527">
        <f>F558*G558</f>
        <v>5.47</v>
      </c>
    </row>
    <row r="559" spans="3:8" ht="15">
      <c r="C559" s="528" t="s">
        <v>1292</v>
      </c>
      <c r="D559" s="491"/>
      <c r="E559" s="529" t="s">
        <v>1257</v>
      </c>
      <c r="F559" s="512">
        <v>1</v>
      </c>
      <c r="G559" s="491">
        <v>5</v>
      </c>
      <c r="H559" s="510">
        <f t="shared" ref="H559" si="19">F559*G559</f>
        <v>5</v>
      </c>
    </row>
    <row r="560" spans="3:8" ht="15">
      <c r="C560" s="528" t="s">
        <v>1678</v>
      </c>
      <c r="D560" s="491"/>
      <c r="E560" s="529" t="s">
        <v>1679</v>
      </c>
      <c r="F560" s="512">
        <v>0.03</v>
      </c>
      <c r="G560" s="491">
        <f>+MATERIALES!AI91</f>
        <v>9.01</v>
      </c>
      <c r="H560" s="604">
        <f>F560*G560</f>
        <v>0.27029999999999998</v>
      </c>
    </row>
    <row r="561" spans="3:8" ht="15">
      <c r="C561" s="528"/>
      <c r="D561" s="491"/>
      <c r="E561" s="529"/>
      <c r="F561" s="512"/>
      <c r="G561" s="491"/>
      <c r="H561" s="510"/>
    </row>
    <row r="562" spans="3:8" ht="15">
      <c r="C562" s="528"/>
      <c r="D562" s="491"/>
      <c r="E562" s="529"/>
      <c r="F562" s="512"/>
      <c r="G562" s="491"/>
      <c r="H562" s="510"/>
    </row>
    <row r="563" spans="3:8" ht="15">
      <c r="C563" s="528"/>
      <c r="D563" s="491"/>
      <c r="E563" s="529"/>
      <c r="F563" s="512"/>
      <c r="G563" s="531"/>
      <c r="H563" s="532"/>
    </row>
    <row r="564" spans="3:8" ht="15">
      <c r="C564" s="528"/>
      <c r="D564" s="491"/>
      <c r="E564" s="529"/>
      <c r="F564" s="512"/>
      <c r="G564" s="531"/>
      <c r="H564" s="532"/>
    </row>
    <row r="565" spans="3:8" ht="15">
      <c r="C565" s="528"/>
      <c r="D565" s="491"/>
      <c r="E565" s="529"/>
      <c r="F565" s="512"/>
      <c r="G565" s="531"/>
      <c r="H565" s="532"/>
    </row>
    <row r="566" spans="3:8" ht="15">
      <c r="C566" s="528"/>
      <c r="D566" s="491"/>
      <c r="E566" s="529"/>
      <c r="F566" s="512"/>
      <c r="G566" s="531"/>
      <c r="H566" s="532"/>
    </row>
    <row r="567" spans="3:8" ht="15">
      <c r="C567" s="528"/>
      <c r="D567" s="491"/>
      <c r="E567" s="529"/>
      <c r="F567" s="512"/>
      <c r="G567" s="531"/>
      <c r="H567" s="532"/>
    </row>
    <row r="568" spans="3:8" ht="15">
      <c r="C568" s="533"/>
      <c r="D568" s="498"/>
      <c r="E568" s="534"/>
      <c r="F568" s="497"/>
      <c r="G568" s="535"/>
      <c r="H568" s="536"/>
    </row>
    <row r="569" spans="3:8" ht="15">
      <c r="C569" s="476" t="s">
        <v>1271</v>
      </c>
      <c r="D569" s="531"/>
      <c r="E569" s="538"/>
      <c r="F569" s="498"/>
      <c r="G569" s="497"/>
      <c r="H569" s="539">
        <f>SUM(H558:H568)</f>
        <v>10.7403</v>
      </c>
    </row>
    <row r="570" spans="3:8" ht="15">
      <c r="C570" s="468" t="s">
        <v>1272</v>
      </c>
      <c r="D570" s="469"/>
      <c r="E570" s="469"/>
      <c r="F570" s="469"/>
      <c r="G570" s="469"/>
      <c r="H570" s="470"/>
    </row>
    <row r="571" spans="3:8" ht="15">
      <c r="C571" s="579" t="s">
        <v>1260</v>
      </c>
      <c r="D571" s="568"/>
      <c r="E571" s="568" t="s">
        <v>9</v>
      </c>
      <c r="F571" s="580" t="s">
        <v>10</v>
      </c>
      <c r="G571" s="580" t="s">
        <v>1261</v>
      </c>
      <c r="H571" s="519" t="s">
        <v>1264</v>
      </c>
    </row>
    <row r="572" spans="3:8" ht="15">
      <c r="C572" s="476"/>
      <c r="D572" s="531"/>
      <c r="E572" s="547"/>
      <c r="F572" s="512"/>
      <c r="G572" s="476"/>
      <c r="H572" s="479"/>
    </row>
    <row r="573" spans="3:8" ht="15">
      <c r="C573" s="476"/>
      <c r="D573" s="531"/>
      <c r="E573" s="547"/>
      <c r="F573" s="512"/>
      <c r="G573" s="476"/>
      <c r="H573" s="510"/>
    </row>
    <row r="574" spans="3:8" ht="15">
      <c r="C574" s="476" t="str">
        <f>+IF(B574=0," ",VLOOKUP(B574,#REF!,2,FALSE))</f>
        <v xml:space="preserve"> </v>
      </c>
      <c r="D574" s="531"/>
      <c r="E574" s="547" t="str">
        <f>+IF(B574=0," ",VLOOKUP(B574,#REF!,3,FALSE))</f>
        <v xml:space="preserve"> </v>
      </c>
      <c r="F574" s="512"/>
      <c r="G574" s="476" t="str">
        <f>+IF(B574=0," ",VLOOKUP(B574,#REF!,8,FALSE))</f>
        <v xml:space="preserve"> </v>
      </c>
      <c r="H574" s="494"/>
    </row>
    <row r="575" spans="3:8" ht="15">
      <c r="C575" s="515" t="s">
        <v>1273</v>
      </c>
      <c r="D575" s="548"/>
      <c r="E575" s="548"/>
      <c r="F575" s="549"/>
      <c r="G575" s="550"/>
      <c r="H575" s="581">
        <f>SUM(H572:H574)</f>
        <v>0</v>
      </c>
    </row>
    <row r="576" spans="3:8" ht="15">
      <c r="C576" s="491"/>
      <c r="D576" s="491"/>
      <c r="E576" s="496"/>
      <c r="F576" s="498"/>
      <c r="G576" s="551"/>
      <c r="H576" s="552">
        <f>H546+H555+H569+H575</f>
        <v>15.423247499999999</v>
      </c>
    </row>
    <row r="577" spans="3:8" ht="15">
      <c r="C577" s="553"/>
      <c r="D577" s="553"/>
      <c r="E577" s="515" t="s">
        <v>1274</v>
      </c>
      <c r="F577" s="549"/>
      <c r="G577" s="548"/>
      <c r="H577" s="470">
        <f>ROUND((H575+H569+H555+H546),2)</f>
        <v>15.42</v>
      </c>
    </row>
    <row r="578" spans="3:8" ht="15">
      <c r="C578" s="553"/>
      <c r="D578" s="553"/>
      <c r="E578" s="468" t="s">
        <v>1275</v>
      </c>
      <c r="F578" s="549"/>
      <c r="G578" s="554">
        <v>0.15</v>
      </c>
      <c r="H578" s="548">
        <f>H577*G578</f>
        <v>2.3129999999999997</v>
      </c>
    </row>
    <row r="579" spans="3:8" ht="15">
      <c r="C579" s="553"/>
      <c r="D579" s="553"/>
      <c r="E579" s="468" t="s">
        <v>1276</v>
      </c>
      <c r="F579" s="549"/>
      <c r="G579" s="554">
        <v>0.05</v>
      </c>
      <c r="H579" s="548">
        <f>H577*G579</f>
        <v>0.77100000000000002</v>
      </c>
    </row>
    <row r="580" spans="3:8" ht="15">
      <c r="C580" s="553"/>
      <c r="D580" s="553"/>
      <c r="E580" s="468" t="s">
        <v>1277</v>
      </c>
      <c r="F580" s="549"/>
      <c r="G580" s="548"/>
      <c r="H580" s="548">
        <f>SUM(H577:H579)</f>
        <v>18.504000000000001</v>
      </c>
    </row>
    <row r="581" spans="3:8" ht="15">
      <c r="C581" s="553"/>
      <c r="D581" s="553"/>
      <c r="E581" s="502" t="s">
        <v>1587</v>
      </c>
      <c r="F581" s="498"/>
      <c r="G581" s="535"/>
      <c r="H581" s="555">
        <f>ROUND((H580),2)</f>
        <v>18.5</v>
      </c>
    </row>
    <row r="582" spans="3:8" ht="15.75">
      <c r="C582" s="650" t="s">
        <v>1682</v>
      </c>
      <c r="D582" s="465"/>
      <c r="E582" s="556"/>
      <c r="F582" s="460"/>
      <c r="G582" s="460"/>
      <c r="H582" s="556"/>
    </row>
    <row r="583" spans="3:8" ht="15.75">
      <c r="C583" s="465"/>
      <c r="D583" s="465"/>
      <c r="E583" s="465"/>
      <c r="F583" s="465"/>
      <c r="G583" s="465"/>
      <c r="H583" s="465"/>
    </row>
    <row r="584" spans="3:8" ht="15.75">
      <c r="C584" s="651" t="s">
        <v>1403</v>
      </c>
      <c r="D584" s="465"/>
      <c r="E584" s="465"/>
      <c r="F584" s="465"/>
      <c r="G584" s="465"/>
      <c r="H584" s="460"/>
    </row>
    <row r="585" spans="3:8" ht="15.75">
      <c r="C585" s="455"/>
      <c r="D585" s="465"/>
      <c r="E585" s="465"/>
      <c r="F585" s="557"/>
      <c r="G585" s="558"/>
      <c r="H585" s="558"/>
    </row>
    <row r="586" spans="3:8">
      <c r="C586" s="455"/>
      <c r="D586" s="559"/>
      <c r="E586" s="559"/>
      <c r="F586" s="1205" t="s">
        <v>1405</v>
      </c>
      <c r="G586" s="1205"/>
      <c r="H586" s="1205"/>
    </row>
    <row r="587" spans="3:8">
      <c r="C587" s="455"/>
      <c r="D587" s="559"/>
      <c r="E587" s="559"/>
      <c r="F587" s="1205"/>
      <c r="G587" s="1205"/>
      <c r="H587" s="1205"/>
    </row>
    <row r="588" spans="3:8" ht="15.75">
      <c r="C588" s="455"/>
      <c r="D588" s="460"/>
      <c r="E588" s="460"/>
      <c r="F588" s="560"/>
      <c r="G588" s="560"/>
      <c r="H588" s="460"/>
    </row>
    <row r="589" spans="3:8" ht="80.099999999999994" customHeight="1">
      <c r="C589" s="455"/>
      <c r="D589" s="455"/>
      <c r="E589" s="455"/>
      <c r="F589" s="455"/>
      <c r="G589" s="455"/>
      <c r="H589" s="455"/>
    </row>
    <row r="590" spans="3:8" s="716" customFormat="1" ht="15.75" customHeight="1">
      <c r="C590" s="561"/>
      <c r="D590" s="465"/>
      <c r="E590" s="455"/>
      <c r="F590" s="456" t="s">
        <v>1254</v>
      </c>
      <c r="G590" s="562">
        <f>+G533+1</f>
        <v>11</v>
      </c>
      <c r="H590" s="457"/>
    </row>
    <row r="591" spans="3:8" s="716" customFormat="1" ht="21" customHeight="1">
      <c r="C591" s="1208" t="str">
        <f>+C534</f>
        <v>ANÁLISIS DE PRECIOS UNITARIOS</v>
      </c>
      <c r="D591" s="1208"/>
      <c r="E591" s="1208"/>
      <c r="F591" s="1208"/>
      <c r="G591" s="1208"/>
      <c r="H591" s="1208"/>
    </row>
    <row r="592" spans="3:8" s="716" customFormat="1" ht="15.75" customHeight="1">
      <c r="C592" s="458" t="s">
        <v>1255</v>
      </c>
      <c r="D592" s="585" t="str">
        <f>+'PRESUPUESTO UNIV UARTES'!B20</f>
        <v>1.11</v>
      </c>
      <c r="E592" s="460"/>
      <c r="F592" s="460"/>
      <c r="G592" s="461" t="s">
        <v>1256</v>
      </c>
      <c r="H592" s="462" t="str">
        <f>+'PRESUPUESTO UNIV UARTES'!G20</f>
        <v>u</v>
      </c>
    </row>
    <row r="593" spans="3:8" s="716" customFormat="1" ht="15.75" customHeight="1">
      <c r="C593" s="463" t="s">
        <v>1258</v>
      </c>
      <c r="D593" s="1228" t="str">
        <f>+'PRESUPUESTO UNIV UARTES'!C20</f>
        <v>Punto, suministro e instalación de  Tubería AP (1/2"), incluye accesorios</v>
      </c>
      <c r="E593" s="1228"/>
      <c r="F593" s="1228"/>
      <c r="G593" s="1228"/>
      <c r="H593" s="605"/>
    </row>
    <row r="594" spans="3:8" s="716" customFormat="1" ht="15.75" customHeight="1">
      <c r="C594" s="465"/>
      <c r="D594" s="465"/>
      <c r="E594" s="465"/>
      <c r="F594" s="465"/>
      <c r="G594" s="465"/>
      <c r="H594" s="465"/>
    </row>
    <row r="595" spans="3:8" s="716" customFormat="1" ht="15" customHeight="1">
      <c r="C595" s="468" t="s">
        <v>1259</v>
      </c>
      <c r="D595" s="469"/>
      <c r="E595" s="469"/>
      <c r="F595" s="469"/>
      <c r="G595" s="469"/>
      <c r="H595" s="470"/>
    </row>
    <row r="596" spans="3:8" s="716" customFormat="1" ht="15" customHeight="1">
      <c r="C596" s="474" t="s">
        <v>1260</v>
      </c>
      <c r="D596" s="474" t="s">
        <v>10</v>
      </c>
      <c r="E596" s="474" t="s">
        <v>1261</v>
      </c>
      <c r="F596" s="507" t="s">
        <v>1262</v>
      </c>
      <c r="G596" s="507" t="s">
        <v>1263</v>
      </c>
      <c r="H596" s="570" t="s">
        <v>1264</v>
      </c>
    </row>
    <row r="597" spans="3:8" s="716" customFormat="1" ht="15" customHeight="1">
      <c r="C597" s="476" t="s">
        <v>1282</v>
      </c>
      <c r="D597" s="512"/>
      <c r="E597" s="478"/>
      <c r="F597" s="479"/>
      <c r="G597" s="525"/>
      <c r="H597" s="479">
        <f>5%*H613</f>
        <v>1.0059214499999998</v>
      </c>
    </row>
    <row r="598" spans="3:8" s="716" customFormat="1" ht="15" customHeight="1">
      <c r="C598" s="476"/>
      <c r="D598" s="512"/>
      <c r="E598" s="476"/>
      <c r="F598" s="510"/>
      <c r="G598" s="511"/>
      <c r="H598" s="510"/>
    </row>
    <row r="599" spans="3:8" s="716" customFormat="1" ht="15" customHeight="1">
      <c r="C599" s="476"/>
      <c r="D599" s="512"/>
      <c r="E599" s="476"/>
      <c r="F599" s="510"/>
      <c r="G599" s="530"/>
      <c r="H599" s="510"/>
    </row>
    <row r="600" spans="3:8" s="716" customFormat="1" ht="15" customHeight="1">
      <c r="C600" s="476"/>
      <c r="D600" s="512"/>
      <c r="E600" s="476"/>
      <c r="F600" s="510"/>
      <c r="G600" s="530"/>
      <c r="H600" s="510"/>
    </row>
    <row r="601" spans="3:8" s="716" customFormat="1" ht="15" customHeight="1">
      <c r="C601" s="476"/>
      <c r="D601" s="512"/>
      <c r="E601" s="476"/>
      <c r="F601" s="510"/>
      <c r="G601" s="530"/>
      <c r="H601" s="510"/>
    </row>
    <row r="602" spans="3:8" s="716" customFormat="1" ht="15" customHeight="1">
      <c r="C602" s="476"/>
      <c r="D602" s="490"/>
      <c r="E602" s="476"/>
      <c r="F602" s="510"/>
      <c r="G602" s="530"/>
      <c r="H602" s="494"/>
    </row>
    <row r="603" spans="3:8" s="716" customFormat="1" ht="15" customHeight="1">
      <c r="C603" s="515" t="s">
        <v>1279</v>
      </c>
      <c r="D603" s="514"/>
      <c r="E603" s="515"/>
      <c r="F603" s="563"/>
      <c r="G603" s="571"/>
      <c r="H603" s="564">
        <f>SUM(H597:H602)</f>
        <v>1.0059214499999998</v>
      </c>
    </row>
    <row r="604" spans="3:8" s="716" customFormat="1" ht="15" customHeight="1">
      <c r="C604" s="502" t="s">
        <v>1267</v>
      </c>
      <c r="D604" s="503"/>
      <c r="E604" s="503"/>
      <c r="F604" s="503"/>
      <c r="G604" s="572"/>
      <c r="H604" s="470"/>
    </row>
    <row r="605" spans="3:8" s="716" customFormat="1" ht="15" customHeight="1">
      <c r="C605" s="507" t="s">
        <v>1260</v>
      </c>
      <c r="D605" s="573" t="s">
        <v>10</v>
      </c>
      <c r="E605" s="507" t="s">
        <v>1268</v>
      </c>
      <c r="F605" s="507" t="s">
        <v>1262</v>
      </c>
      <c r="G605" s="574" t="s">
        <v>1263</v>
      </c>
      <c r="H605" s="507" t="s">
        <v>1264</v>
      </c>
    </row>
    <row r="606" spans="3:8" s="716" customFormat="1" ht="24.75" customHeight="1">
      <c r="C606" s="600" t="s">
        <v>1280</v>
      </c>
      <c r="D606" s="567">
        <v>1</v>
      </c>
      <c r="E606" s="587">
        <f>+'MANO DE OBRA'!F17</f>
        <v>3.83</v>
      </c>
      <c r="F606" s="479">
        <f>D606*E606</f>
        <v>3.83</v>
      </c>
      <c r="G606" s="565">
        <v>2.4809999999999999</v>
      </c>
      <c r="H606" s="479">
        <f>F606*G606</f>
        <v>9.5022299999999991</v>
      </c>
    </row>
    <row r="607" spans="3:8" s="716" customFormat="1" ht="15" customHeight="1">
      <c r="C607" s="601" t="s">
        <v>1586</v>
      </c>
      <c r="D607" s="512">
        <v>1</v>
      </c>
      <c r="E607" s="599">
        <f>+'MANO DE OBRA'!F38</f>
        <v>3.87</v>
      </c>
      <c r="F607" s="492">
        <f>D607*E607</f>
        <v>3.87</v>
      </c>
      <c r="G607" s="511">
        <f>G606</f>
        <v>2.4809999999999999</v>
      </c>
      <c r="H607" s="532">
        <f>F607*G607</f>
        <v>9.6014699999999991</v>
      </c>
    </row>
    <row r="608" spans="3:8" s="716" customFormat="1" ht="15.75" customHeight="1">
      <c r="C608" s="601" t="s">
        <v>1401</v>
      </c>
      <c r="D608" s="512">
        <v>0.1</v>
      </c>
      <c r="E608" s="599">
        <f>+'MANO DE OBRA'!F69</f>
        <v>4.09</v>
      </c>
      <c r="F608" s="492">
        <f>D608*E608</f>
        <v>0.40900000000000003</v>
      </c>
      <c r="G608" s="511">
        <f>G607</f>
        <v>2.4809999999999999</v>
      </c>
      <c r="H608" s="532">
        <f>F608*G608</f>
        <v>1.014729</v>
      </c>
    </row>
    <row r="609" spans="3:8" s="716" customFormat="1" ht="25.5" customHeight="1">
      <c r="C609" s="601"/>
      <c r="D609" s="512"/>
      <c r="E609" s="599"/>
      <c r="F609" s="492"/>
      <c r="G609" s="511"/>
      <c r="H609" s="532"/>
    </row>
    <row r="610" spans="3:8" s="716" customFormat="1" ht="15" customHeight="1">
      <c r="C610" s="509"/>
      <c r="D610" s="512"/>
      <c r="E610" s="476"/>
      <c r="F610" s="492"/>
      <c r="G610" s="530"/>
      <c r="H610" s="532"/>
    </row>
    <row r="611" spans="3:8" s="716" customFormat="1" ht="15" customHeight="1">
      <c r="C611" s="509"/>
      <c r="D611" s="512"/>
      <c r="E611" s="476"/>
      <c r="F611" s="492"/>
      <c r="G611" s="512"/>
      <c r="H611" s="532"/>
    </row>
    <row r="612" spans="3:8" s="716" customFormat="1" ht="15" customHeight="1">
      <c r="C612" s="509"/>
      <c r="D612" s="512"/>
      <c r="E612" s="476"/>
      <c r="F612" s="510"/>
      <c r="G612" s="512"/>
      <c r="H612" s="494"/>
    </row>
    <row r="613" spans="3:8" s="716" customFormat="1" ht="15.75" customHeight="1">
      <c r="C613" s="514" t="s">
        <v>1269</v>
      </c>
      <c r="D613" s="514"/>
      <c r="E613" s="515"/>
      <c r="F613" s="514"/>
      <c r="G613" s="470"/>
      <c r="H613" s="564">
        <f>SUM(H606:H612)</f>
        <v>20.118428999999995</v>
      </c>
    </row>
    <row r="614" spans="3:8" s="716" customFormat="1" ht="15" customHeight="1">
      <c r="C614" s="502" t="s">
        <v>547</v>
      </c>
      <c r="D614" s="469"/>
      <c r="E614" s="503"/>
      <c r="F614" s="503"/>
      <c r="G614" s="469"/>
      <c r="H614" s="470"/>
    </row>
    <row r="615" spans="3:8" s="716" customFormat="1" ht="15" customHeight="1">
      <c r="C615" s="579" t="s">
        <v>1260</v>
      </c>
      <c r="D615" s="568"/>
      <c r="E615" s="568" t="s">
        <v>9</v>
      </c>
      <c r="F615" s="580" t="s">
        <v>10</v>
      </c>
      <c r="G615" s="580" t="s">
        <v>1270</v>
      </c>
      <c r="H615" s="568" t="s">
        <v>1264</v>
      </c>
    </row>
    <row r="616" spans="3:8" s="716" customFormat="1" ht="15" customHeight="1">
      <c r="C616" s="602" t="s">
        <v>1293</v>
      </c>
      <c r="D616" s="523"/>
      <c r="E616" s="592" t="s">
        <v>1257</v>
      </c>
      <c r="F616" s="567">
        <v>0.5</v>
      </c>
      <c r="G616" s="593">
        <f>+MATERIALES!I377</f>
        <v>8.57</v>
      </c>
      <c r="H616" s="606">
        <f>F616*G616</f>
        <v>4.2850000000000001</v>
      </c>
    </row>
    <row r="617" spans="3:8" s="716" customFormat="1" ht="15" customHeight="1">
      <c r="C617" s="528" t="s">
        <v>1294</v>
      </c>
      <c r="D617" s="491"/>
      <c r="E617" s="594" t="s">
        <v>1257</v>
      </c>
      <c r="F617" s="512">
        <v>1</v>
      </c>
      <c r="G617" s="595">
        <v>3</v>
      </c>
      <c r="H617" s="510">
        <f>F617*G617</f>
        <v>3</v>
      </c>
    </row>
    <row r="618" spans="3:8" s="716" customFormat="1" ht="15" customHeight="1">
      <c r="C618" s="770" t="s">
        <v>1684</v>
      </c>
      <c r="D618" s="491"/>
      <c r="E618" s="529" t="s">
        <v>1257</v>
      </c>
      <c r="F618" s="512">
        <v>2.2000000000000002</v>
      </c>
      <c r="G618" s="512">
        <v>0.42</v>
      </c>
      <c r="H618" s="512">
        <f>F618*G618</f>
        <v>0.92400000000000004</v>
      </c>
    </row>
    <row r="619" spans="3:8" s="716" customFormat="1" ht="15" customHeight="1">
      <c r="C619" s="528"/>
      <c r="D619" s="491"/>
      <c r="E619" s="529"/>
      <c r="F619" s="512"/>
      <c r="G619" s="512"/>
      <c r="H619" s="512"/>
    </row>
    <row r="620" spans="3:8" s="716" customFormat="1" ht="15" customHeight="1">
      <c r="C620" s="528"/>
      <c r="D620" s="491"/>
      <c r="E620" s="529"/>
      <c r="F620" s="512"/>
      <c r="G620" s="512"/>
      <c r="H620" s="512"/>
    </row>
    <row r="621" spans="3:8" s="716" customFormat="1" ht="15" customHeight="1">
      <c r="C621" s="528" t="str">
        <f>+IF(B621=0," ",VLOOKUP(B621,#REF!,2,FALSE))</f>
        <v xml:space="preserve"> </v>
      </c>
      <c r="D621" s="491"/>
      <c r="E621" s="529" t="str">
        <f>+IF(B621=0," ",VLOOKUP(B621,#REF!,3,FALSE))</f>
        <v xml:space="preserve"> </v>
      </c>
      <c r="F621" s="512"/>
      <c r="G621" s="531" t="str">
        <f>+IF(B621=0," ",VLOOKUP(B621,#REF!,7,FALSE))</f>
        <v xml:space="preserve"> </v>
      </c>
      <c r="H621" s="532"/>
    </row>
    <row r="622" spans="3:8" s="716" customFormat="1" ht="15" customHeight="1">
      <c r="C622" s="533" t="str">
        <f>+IF(B622=0," ",VLOOKUP(B622,#REF!,2,FALSE))</f>
        <v xml:space="preserve"> </v>
      </c>
      <c r="D622" s="498"/>
      <c r="E622" s="534" t="str">
        <f>+IF(B622=0," ",VLOOKUP(B622,#REF!,3,FALSE))</f>
        <v xml:space="preserve"> </v>
      </c>
      <c r="F622" s="497"/>
      <c r="G622" s="535" t="str">
        <f>+IF(B622=0," ",VLOOKUP(B622,#REF!,7,FALSE))</f>
        <v xml:space="preserve"> </v>
      </c>
      <c r="H622" s="536"/>
    </row>
    <row r="623" spans="3:8" s="716" customFormat="1" ht="15" customHeight="1">
      <c r="C623" s="476" t="s">
        <v>1271</v>
      </c>
      <c r="D623" s="531"/>
      <c r="E623" s="538"/>
      <c r="F623" s="498"/>
      <c r="G623" s="497"/>
      <c r="H623" s="539">
        <f>SUM(H616:H622)</f>
        <v>8.2089999999999996</v>
      </c>
    </row>
    <row r="624" spans="3:8" s="716" customFormat="1" ht="15" customHeight="1">
      <c r="C624" s="468" t="s">
        <v>1272</v>
      </c>
      <c r="D624" s="469"/>
      <c r="E624" s="469"/>
      <c r="F624" s="469"/>
      <c r="G624" s="469"/>
      <c r="H624" s="470"/>
    </row>
    <row r="625" spans="3:8" s="716" customFormat="1" ht="15" customHeight="1">
      <c r="C625" s="518" t="s">
        <v>1260</v>
      </c>
      <c r="D625" s="519"/>
      <c r="E625" s="519" t="s">
        <v>9</v>
      </c>
      <c r="F625" s="543" t="s">
        <v>10</v>
      </c>
      <c r="G625" s="520" t="s">
        <v>1261</v>
      </c>
      <c r="H625" s="580" t="s">
        <v>1264</v>
      </c>
    </row>
    <row r="626" spans="3:8" s="716" customFormat="1" ht="15" customHeight="1">
      <c r="C626" s="596"/>
      <c r="D626" s="526"/>
      <c r="E626" s="586"/>
      <c r="F626" s="567"/>
      <c r="G626" s="587"/>
      <c r="H626" s="510"/>
    </row>
    <row r="627" spans="3:8" s="716" customFormat="1" ht="15" customHeight="1">
      <c r="C627" s="597"/>
      <c r="D627" s="531"/>
      <c r="E627" s="598"/>
      <c r="F627" s="512"/>
      <c r="G627" s="599"/>
      <c r="H627" s="510"/>
    </row>
    <row r="628" spans="3:8" s="716" customFormat="1" ht="15" customHeight="1">
      <c r="C628" s="597"/>
      <c r="D628" s="531"/>
      <c r="E628" s="598"/>
      <c r="F628" s="512"/>
      <c r="G628" s="599"/>
      <c r="H628" s="510"/>
    </row>
    <row r="629" spans="3:8" s="716" customFormat="1" ht="15" customHeight="1">
      <c r="C629" s="597"/>
      <c r="D629" s="531"/>
      <c r="E629" s="598"/>
      <c r="F629" s="512"/>
      <c r="G629" s="599"/>
      <c r="H629" s="510"/>
    </row>
    <row r="630" spans="3:8" s="716" customFormat="1" ht="15" customHeight="1">
      <c r="C630" s="597"/>
      <c r="D630" s="531"/>
      <c r="E630" s="598"/>
      <c r="F630" s="512"/>
      <c r="G630" s="599"/>
      <c r="H630" s="510"/>
    </row>
    <row r="631" spans="3:8" s="716" customFormat="1" ht="15" customHeight="1">
      <c r="C631" s="476" t="str">
        <f>+IF(B631=0," ",VLOOKUP(B631,#REF!,2,FALSE))</f>
        <v xml:space="preserve"> </v>
      </c>
      <c r="D631" s="531"/>
      <c r="E631" s="547" t="str">
        <f>+IF(B631=0," ",VLOOKUP(B631,#REF!,3,FALSE))</f>
        <v xml:space="preserve"> </v>
      </c>
      <c r="F631" s="512"/>
      <c r="G631" s="476" t="str">
        <f>+IF(B631=0," ",VLOOKUP(B631,#REF!,8,FALSE))</f>
        <v xml:space="preserve"> </v>
      </c>
      <c r="H631" s="494"/>
    </row>
    <row r="632" spans="3:8" s="716" customFormat="1" ht="15" customHeight="1">
      <c r="C632" s="515" t="s">
        <v>1273</v>
      </c>
      <c r="D632" s="548"/>
      <c r="E632" s="548"/>
      <c r="F632" s="549"/>
      <c r="G632" s="550"/>
      <c r="H632" s="581">
        <f>SUM(H626:H631)</f>
        <v>0</v>
      </c>
    </row>
    <row r="633" spans="3:8" s="716" customFormat="1" ht="15" customHeight="1">
      <c r="C633" s="491"/>
      <c r="D633" s="491"/>
      <c r="E633" s="496"/>
      <c r="F633" s="498"/>
      <c r="G633" s="551"/>
      <c r="H633" s="552">
        <f>H603+H613+H623+H632</f>
        <v>29.333350449999994</v>
      </c>
    </row>
    <row r="634" spans="3:8" s="716" customFormat="1" ht="15" customHeight="1">
      <c r="C634" s="553"/>
      <c r="D634" s="553"/>
      <c r="E634" s="515" t="s">
        <v>1274</v>
      </c>
      <c r="F634" s="549"/>
      <c r="G634" s="548"/>
      <c r="H634" s="470">
        <f>ROUND((H603+H613+H623+H632),2)</f>
        <v>29.33</v>
      </c>
    </row>
    <row r="635" spans="3:8" s="716" customFormat="1" ht="15" customHeight="1">
      <c r="C635" s="553"/>
      <c r="D635" s="553"/>
      <c r="E635" s="468" t="s">
        <v>1275</v>
      </c>
      <c r="F635" s="549"/>
      <c r="G635" s="554">
        <v>0.15</v>
      </c>
      <c r="H635" s="548">
        <f>H634*G635</f>
        <v>4.3994999999999997</v>
      </c>
    </row>
    <row r="636" spans="3:8" s="716" customFormat="1" ht="15" customHeight="1">
      <c r="C636" s="553"/>
      <c r="D636" s="553"/>
      <c r="E636" s="468" t="s">
        <v>1276</v>
      </c>
      <c r="F636" s="549"/>
      <c r="G636" s="554">
        <v>0.05</v>
      </c>
      <c r="H636" s="548">
        <f>H634*G636</f>
        <v>1.4664999999999999</v>
      </c>
    </row>
    <row r="637" spans="3:8" s="716" customFormat="1" ht="15" customHeight="1">
      <c r="C637" s="553"/>
      <c r="D637" s="553"/>
      <c r="E637" s="468" t="s">
        <v>1277</v>
      </c>
      <c r="F637" s="549"/>
      <c r="G637" s="548"/>
      <c r="H637" s="548">
        <f>SUM(H634:H636)</f>
        <v>35.195999999999998</v>
      </c>
    </row>
    <row r="638" spans="3:8" s="716" customFormat="1" ht="15" customHeight="1">
      <c r="C638" s="553"/>
      <c r="D638" s="553"/>
      <c r="E638" s="502" t="s">
        <v>1587</v>
      </c>
      <c r="F638" s="498"/>
      <c r="G638" s="535"/>
      <c r="H638" s="555">
        <f>ROUND((H637),2)</f>
        <v>35.200000000000003</v>
      </c>
    </row>
    <row r="639" spans="3:8" s="716" customFormat="1" ht="15.75" customHeight="1">
      <c r="C639" s="650" t="s">
        <v>1683</v>
      </c>
      <c r="D639" s="465"/>
      <c r="E639" s="556"/>
      <c r="F639" s="460"/>
      <c r="G639" s="460"/>
      <c r="H639" s="556"/>
    </row>
    <row r="640" spans="3:8" s="716" customFormat="1" ht="15" customHeight="1">
      <c r="C640" s="465"/>
      <c r="D640" s="465"/>
      <c r="E640" s="465"/>
      <c r="F640" s="465"/>
      <c r="G640" s="465"/>
      <c r="H640" s="465"/>
    </row>
    <row r="641" spans="3:8" s="716" customFormat="1" ht="15" customHeight="1">
      <c r="C641" s="651" t="s">
        <v>1403</v>
      </c>
      <c r="D641" s="465"/>
      <c r="E641" s="465"/>
      <c r="F641" s="465"/>
      <c r="G641" s="465"/>
      <c r="H641" s="460"/>
    </row>
    <row r="642" spans="3:8" s="716" customFormat="1" ht="15.75" customHeight="1">
      <c r="C642" s="455"/>
      <c r="D642" s="465"/>
      <c r="E642" s="465"/>
      <c r="F642" s="557"/>
      <c r="G642" s="558"/>
      <c r="H642" s="558"/>
    </row>
    <row r="643" spans="3:8" s="716" customFormat="1" ht="12.75" customHeight="1">
      <c r="C643" s="455"/>
      <c r="D643" s="559"/>
      <c r="E643" s="559"/>
      <c r="F643" s="1205" t="s">
        <v>1405</v>
      </c>
      <c r="G643" s="1205"/>
      <c r="H643" s="1205"/>
    </row>
    <row r="644" spans="3:8" s="716" customFormat="1" ht="15" customHeight="1">
      <c r="C644" s="455"/>
      <c r="D644" s="559"/>
      <c r="E644" s="559"/>
      <c r="F644" s="1205"/>
      <c r="G644" s="1205"/>
      <c r="H644" s="1205"/>
    </row>
    <row r="645" spans="3:8" s="716" customFormat="1" ht="15.75" customHeight="1">
      <c r="C645" s="455"/>
      <c r="D645" s="460"/>
      <c r="E645" s="460"/>
      <c r="F645" s="560"/>
      <c r="G645" s="560"/>
      <c r="H645" s="460"/>
    </row>
    <row r="646" spans="3:8" ht="15.75">
      <c r="C646" s="561"/>
      <c r="D646" s="465"/>
      <c r="E646" s="455"/>
      <c r="F646" s="456" t="s">
        <v>1254</v>
      </c>
      <c r="G646" s="562">
        <v>12</v>
      </c>
      <c r="H646" s="457"/>
    </row>
    <row r="647" spans="3:8" ht="21">
      <c r="C647" s="1208" t="s">
        <v>1579</v>
      </c>
      <c r="D647" s="1208"/>
      <c r="E647" s="1208"/>
      <c r="F647" s="1208"/>
      <c r="G647" s="1208"/>
      <c r="H647" s="1208"/>
    </row>
    <row r="648" spans="3:8" ht="15.75">
      <c r="C648" s="458" t="s">
        <v>1255</v>
      </c>
      <c r="D648" s="459" t="str">
        <f>+'PRESUPUESTO UNIV UARTES'!B21</f>
        <v>1.12</v>
      </c>
      <c r="E648" s="460"/>
      <c r="F648" s="460"/>
      <c r="G648" s="461" t="s">
        <v>1256</v>
      </c>
      <c r="H648" s="462" t="str">
        <f>+'PRESUPUESTO UNIV UARTES'!G21</f>
        <v>u</v>
      </c>
    </row>
    <row r="649" spans="3:8" ht="15.75">
      <c r="C649" s="463" t="s">
        <v>1258</v>
      </c>
      <c r="D649" s="1209" t="s">
        <v>33</v>
      </c>
      <c r="E649" s="1209"/>
      <c r="F649" s="1209"/>
      <c r="G649" s="1209"/>
      <c r="H649" s="1209"/>
    </row>
    <row r="650" spans="3:8" ht="15.75">
      <c r="C650" s="465"/>
      <c r="D650" s="465"/>
      <c r="E650" s="465"/>
      <c r="F650" s="465"/>
      <c r="G650" s="465"/>
      <c r="H650" s="465"/>
    </row>
    <row r="651" spans="3:8" ht="15">
      <c r="C651" s="468" t="s">
        <v>1259</v>
      </c>
      <c r="D651" s="469"/>
      <c r="E651" s="469"/>
      <c r="F651" s="469"/>
      <c r="G651" s="469"/>
      <c r="H651" s="470"/>
    </row>
    <row r="652" spans="3:8" ht="15">
      <c r="C652" s="474" t="s">
        <v>1260</v>
      </c>
      <c r="D652" s="474" t="s">
        <v>10</v>
      </c>
      <c r="E652" s="474" t="s">
        <v>1261</v>
      </c>
      <c r="F652" s="474" t="s">
        <v>1262</v>
      </c>
      <c r="G652" s="507" t="s">
        <v>1263</v>
      </c>
      <c r="H652" s="570" t="s">
        <v>1264</v>
      </c>
    </row>
    <row r="653" spans="3:8" ht="15">
      <c r="C653" s="476" t="s">
        <v>1282</v>
      </c>
      <c r="D653" s="512"/>
      <c r="E653" s="478"/>
      <c r="F653" s="510"/>
      <c r="G653" s="525"/>
      <c r="H653" s="479">
        <f>5%*H666</f>
        <v>0.39687725000000001</v>
      </c>
    </row>
    <row r="654" spans="3:8" ht="15">
      <c r="C654" s="476"/>
      <c r="D654" s="512"/>
      <c r="E654" s="476"/>
      <c r="F654" s="510"/>
      <c r="G654" s="511"/>
      <c r="H654" s="510"/>
    </row>
    <row r="655" spans="3:8" ht="15">
      <c r="C655" s="476"/>
      <c r="D655" s="512"/>
      <c r="E655" s="476"/>
      <c r="F655" s="510"/>
      <c r="G655" s="530"/>
      <c r="H655" s="510"/>
    </row>
    <row r="656" spans="3:8" ht="15">
      <c r="C656" s="476"/>
      <c r="D656" s="512"/>
      <c r="E656" s="476"/>
      <c r="F656" s="510"/>
      <c r="G656" s="530"/>
      <c r="H656" s="510"/>
    </row>
    <row r="657" spans="3:8" ht="15">
      <c r="C657" s="476"/>
      <c r="D657" s="490"/>
      <c r="E657" s="476"/>
      <c r="F657" s="510"/>
      <c r="G657" s="530"/>
      <c r="H657" s="494"/>
    </row>
    <row r="658" spans="3:8" ht="15">
      <c r="C658" s="515" t="s">
        <v>1279</v>
      </c>
      <c r="D658" s="514"/>
      <c r="E658" s="515"/>
      <c r="F658" s="563"/>
      <c r="G658" s="571"/>
      <c r="H658" s="564">
        <f>SUM(H653:H657)</f>
        <v>0.39687725000000001</v>
      </c>
    </row>
    <row r="659" spans="3:8" ht="15">
      <c r="C659" s="502" t="s">
        <v>1267</v>
      </c>
      <c r="D659" s="503"/>
      <c r="E659" s="503"/>
      <c r="F659" s="503"/>
      <c r="G659" s="572"/>
      <c r="H659" s="470"/>
    </row>
    <row r="660" spans="3:8" ht="15">
      <c r="C660" s="474" t="s">
        <v>1260</v>
      </c>
      <c r="D660" s="573" t="s">
        <v>10</v>
      </c>
      <c r="E660" s="474" t="s">
        <v>1268</v>
      </c>
      <c r="F660" s="507" t="s">
        <v>1262</v>
      </c>
      <c r="G660" s="574" t="s">
        <v>1263</v>
      </c>
      <c r="H660" s="507" t="s">
        <v>1264</v>
      </c>
    </row>
    <row r="661" spans="3:8" ht="15">
      <c r="C661" s="509" t="s">
        <v>1586</v>
      </c>
      <c r="D661" s="510">
        <v>1</v>
      </c>
      <c r="E661" s="492">
        <f>+'MANO DE OBRA'!F38</f>
        <v>3.87</v>
      </c>
      <c r="F661" s="492">
        <f>D661*E661</f>
        <v>3.87</v>
      </c>
      <c r="G661" s="511">
        <v>1.855</v>
      </c>
      <c r="H661" s="532">
        <f>F661*G661</f>
        <v>7.1788499999999997</v>
      </c>
    </row>
    <row r="662" spans="3:8" ht="15">
      <c r="C662" s="575" t="s">
        <v>1401</v>
      </c>
      <c r="D662" s="576">
        <v>0.1</v>
      </c>
      <c r="E662" s="577">
        <f>+'MANO DE OBRA'!F69</f>
        <v>4.09</v>
      </c>
      <c r="F662" s="578">
        <f>D662*E662</f>
        <v>0.40900000000000003</v>
      </c>
      <c r="G662" s="511">
        <f>G661</f>
        <v>1.855</v>
      </c>
      <c r="H662" s="532">
        <f>F662*G662</f>
        <v>0.75869500000000001</v>
      </c>
    </row>
    <row r="663" spans="3:8" ht="15">
      <c r="C663" s="575"/>
      <c r="D663" s="576"/>
      <c r="E663" s="577"/>
      <c r="F663" s="578"/>
      <c r="G663" s="511"/>
      <c r="H663" s="532"/>
    </row>
    <row r="664" spans="3:8" ht="15">
      <c r="C664" s="575"/>
      <c r="D664" s="576"/>
      <c r="E664" s="577"/>
      <c r="F664" s="578"/>
      <c r="G664" s="511"/>
      <c r="H664" s="532"/>
    </row>
    <row r="665" spans="3:8" ht="15">
      <c r="C665" s="509"/>
      <c r="D665" s="510"/>
      <c r="E665" s="510"/>
      <c r="F665" s="510"/>
      <c r="G665" s="512"/>
      <c r="H665" s="532"/>
    </row>
    <row r="666" spans="3:8" ht="15">
      <c r="C666" s="514" t="s">
        <v>1269</v>
      </c>
      <c r="D666" s="514"/>
      <c r="E666" s="515"/>
      <c r="F666" s="514"/>
      <c r="G666" s="470"/>
      <c r="H666" s="501">
        <f>SUM(H661:H665)</f>
        <v>7.9375450000000001</v>
      </c>
    </row>
    <row r="667" spans="3:8" ht="15">
      <c r="C667" s="502" t="s">
        <v>547</v>
      </c>
      <c r="D667" s="469"/>
      <c r="E667" s="503"/>
      <c r="F667" s="503"/>
      <c r="G667" s="469"/>
      <c r="H667" s="470"/>
    </row>
    <row r="668" spans="3:8" ht="15">
      <c r="C668" s="518" t="s">
        <v>1260</v>
      </c>
      <c r="D668" s="519"/>
      <c r="E668" s="519" t="s">
        <v>9</v>
      </c>
      <c r="F668" s="520" t="s">
        <v>10</v>
      </c>
      <c r="G668" s="520" t="s">
        <v>1270</v>
      </c>
      <c r="H668" s="519" t="s">
        <v>1264</v>
      </c>
    </row>
    <row r="669" spans="3:8" ht="15">
      <c r="C669" s="522"/>
      <c r="D669" s="523"/>
      <c r="E669" s="524"/>
      <c r="F669" s="567"/>
      <c r="G669" s="526"/>
      <c r="H669" s="527"/>
    </row>
    <row r="670" spans="3:8" ht="15">
      <c r="C670" s="528"/>
      <c r="D670" s="491"/>
      <c r="E670" s="529"/>
      <c r="F670" s="512"/>
      <c r="G670" s="531"/>
      <c r="H670" s="532"/>
    </row>
    <row r="671" spans="3:8" ht="15">
      <c r="C671" s="528"/>
      <c r="D671" s="491"/>
      <c r="E671" s="529"/>
      <c r="F671" s="512"/>
      <c r="G671" s="531"/>
      <c r="H671" s="532"/>
    </row>
    <row r="672" spans="3:8" ht="15">
      <c r="C672" s="528"/>
      <c r="D672" s="491"/>
      <c r="E672" s="529"/>
      <c r="F672" s="512"/>
      <c r="G672" s="531"/>
      <c r="H672" s="532"/>
    </row>
    <row r="673" spans="3:8" ht="15">
      <c r="C673" s="528" t="str">
        <f>+IF(B673=0," ",VLOOKUP(B673,#REF!,2,FALSE))</f>
        <v xml:space="preserve"> </v>
      </c>
      <c r="D673" s="491"/>
      <c r="E673" s="529" t="str">
        <f>+IF(B673=0," ",VLOOKUP(B673,#REF!,3,FALSE))</f>
        <v xml:space="preserve"> </v>
      </c>
      <c r="F673" s="512"/>
      <c r="G673" s="531" t="str">
        <f>+IF(B673=0," ",VLOOKUP(B673,#REF!,7,FALSE))</f>
        <v xml:space="preserve"> </v>
      </c>
      <c r="H673" s="532"/>
    </row>
    <row r="674" spans="3:8" ht="15">
      <c r="C674" s="528" t="str">
        <f>+IF(B674=0," ",VLOOKUP(B674,#REF!,2,FALSE))</f>
        <v xml:space="preserve"> </v>
      </c>
      <c r="D674" s="491"/>
      <c r="E674" s="529" t="str">
        <f>+IF(B674=0," ",VLOOKUP(B674,#REF!,3,FALSE))</f>
        <v xml:space="preserve"> </v>
      </c>
      <c r="F674" s="512"/>
      <c r="G674" s="531" t="str">
        <f>+IF(B674=0," ",VLOOKUP(B674,#REF!,7,FALSE))</f>
        <v xml:space="preserve"> </v>
      </c>
      <c r="H674" s="532"/>
    </row>
    <row r="675" spans="3:8" ht="15">
      <c r="C675" s="528" t="str">
        <f>+IF(B675=0," ",VLOOKUP(B675,#REF!,2,FALSE))</f>
        <v xml:space="preserve"> </v>
      </c>
      <c r="D675" s="491"/>
      <c r="E675" s="529" t="str">
        <f>+IF(B675=0," ",VLOOKUP(B675,#REF!,3,FALSE))</f>
        <v xml:space="preserve"> </v>
      </c>
      <c r="F675" s="512"/>
      <c r="G675" s="531" t="str">
        <f>+IF(B675=0," ",VLOOKUP(B675,#REF!,7,FALSE))</f>
        <v xml:space="preserve"> </v>
      </c>
      <c r="H675" s="532"/>
    </row>
    <row r="676" spans="3:8" ht="15">
      <c r="C676" s="528" t="str">
        <f>+IF(B676=0," ",VLOOKUP(B676,#REF!,2,FALSE))</f>
        <v xml:space="preserve"> </v>
      </c>
      <c r="D676" s="491"/>
      <c r="E676" s="529" t="str">
        <f>+IF(B676=0," ",VLOOKUP(B676,#REF!,3,FALSE))</f>
        <v xml:space="preserve"> </v>
      </c>
      <c r="F676" s="512"/>
      <c r="G676" s="531" t="str">
        <f>+IF(B676=0," ",VLOOKUP(B676,#REF!,7,FALSE))</f>
        <v xml:space="preserve"> </v>
      </c>
      <c r="H676" s="532"/>
    </row>
    <row r="677" spans="3:8" ht="15">
      <c r="C677" s="528" t="str">
        <f>+IF(B677=0," ",VLOOKUP(B677,#REF!,2,FALSE))</f>
        <v xml:space="preserve"> </v>
      </c>
      <c r="D677" s="491"/>
      <c r="E677" s="529" t="str">
        <f>+IF(B677=0," ",VLOOKUP(B677,#REF!,3,FALSE))</f>
        <v xml:space="preserve"> </v>
      </c>
      <c r="F677" s="512"/>
      <c r="G677" s="531" t="str">
        <f>+IF(B677=0," ",VLOOKUP(B677,#REF!,7,FALSE))</f>
        <v xml:space="preserve"> </v>
      </c>
      <c r="H677" s="532"/>
    </row>
    <row r="678" spans="3:8" ht="15">
      <c r="C678" s="528" t="str">
        <f>+IF(B678=0," ",VLOOKUP(B678,#REF!,2,FALSE))</f>
        <v xml:space="preserve"> </v>
      </c>
      <c r="D678" s="491"/>
      <c r="E678" s="529" t="str">
        <f>+IF(B678=0," ",VLOOKUP(B678,#REF!,3,FALSE))</f>
        <v xml:space="preserve"> </v>
      </c>
      <c r="F678" s="512"/>
      <c r="G678" s="531" t="str">
        <f>+IF(B678=0," ",VLOOKUP(B678,#REF!,7,FALSE))</f>
        <v xml:space="preserve"> </v>
      </c>
      <c r="H678" s="532"/>
    </row>
    <row r="679" spans="3:8" ht="15">
      <c r="C679" s="533" t="str">
        <f>+IF(B679=0," ",VLOOKUP(B679,#REF!,2,FALSE))</f>
        <v xml:space="preserve"> </v>
      </c>
      <c r="D679" s="498"/>
      <c r="E679" s="534" t="str">
        <f>+IF(B679=0," ",VLOOKUP(B679,#REF!,3,FALSE))</f>
        <v xml:space="preserve"> </v>
      </c>
      <c r="F679" s="497"/>
      <c r="G679" s="535" t="str">
        <f>+IF(B679=0," ",VLOOKUP(B679,#REF!,7,FALSE))</f>
        <v xml:space="preserve"> </v>
      </c>
      <c r="H679" s="536"/>
    </row>
    <row r="680" spans="3:8" ht="15">
      <c r="C680" s="476" t="s">
        <v>1271</v>
      </c>
      <c r="D680" s="531"/>
      <c r="E680" s="538"/>
      <c r="F680" s="498"/>
      <c r="G680" s="497"/>
      <c r="H680" s="539">
        <f>SUM(H669:H679)</f>
        <v>0</v>
      </c>
    </row>
    <row r="681" spans="3:8" ht="15">
      <c r="C681" s="468" t="s">
        <v>1272</v>
      </c>
      <c r="D681" s="469"/>
      <c r="E681" s="469"/>
      <c r="F681" s="469"/>
      <c r="G681" s="469"/>
      <c r="H681" s="470"/>
    </row>
    <row r="682" spans="3:8" ht="15">
      <c r="C682" s="579" t="s">
        <v>1260</v>
      </c>
      <c r="D682" s="568"/>
      <c r="E682" s="568" t="s">
        <v>9</v>
      </c>
      <c r="F682" s="580" t="s">
        <v>10</v>
      </c>
      <c r="G682" s="580" t="s">
        <v>1261</v>
      </c>
      <c r="H682" s="568" t="s">
        <v>1264</v>
      </c>
    </row>
    <row r="683" spans="3:8" ht="15">
      <c r="C683" s="544"/>
      <c r="E683" s="569"/>
      <c r="F683" s="512"/>
      <c r="G683" s="544"/>
      <c r="H683" s="510"/>
    </row>
    <row r="684" spans="3:8" ht="15">
      <c r="C684" s="476" t="str">
        <f>+IF(B684=0," ",VLOOKUP(B684,#REF!,2,FALSE))</f>
        <v xml:space="preserve"> </v>
      </c>
      <c r="D684" s="531"/>
      <c r="E684" s="547" t="str">
        <f>+IF(B684=0," ",VLOOKUP(B684,#REF!,3,FALSE))</f>
        <v xml:space="preserve"> </v>
      </c>
      <c r="F684" s="512"/>
      <c r="G684" s="476" t="str">
        <f>+IF(B684=0," ",VLOOKUP(B684,#REF!,8,FALSE))</f>
        <v xml:space="preserve"> </v>
      </c>
      <c r="H684" s="510"/>
    </row>
    <row r="685" spans="3:8" ht="15">
      <c r="C685" s="476" t="str">
        <f>+IF(B685=0," ",VLOOKUP(B685,#REF!,2,FALSE))</f>
        <v xml:space="preserve"> </v>
      </c>
      <c r="D685" s="531"/>
      <c r="E685" s="547" t="str">
        <f>+IF(B685=0," ",VLOOKUP(B685,#REF!,3,FALSE))</f>
        <v xml:space="preserve"> </v>
      </c>
      <c r="F685" s="512"/>
      <c r="G685" s="476" t="str">
        <f>+IF(B685=0," ",VLOOKUP(B685,#REF!,8,FALSE))</f>
        <v xml:space="preserve"> </v>
      </c>
      <c r="H685" s="494"/>
    </row>
    <row r="686" spans="3:8" ht="15">
      <c r="C686" s="515" t="s">
        <v>1273</v>
      </c>
      <c r="D686" s="548"/>
      <c r="E686" s="548"/>
      <c r="F686" s="549"/>
      <c r="G686" s="550"/>
      <c r="H686" s="581">
        <f>SUM(H683:H685)</f>
        <v>0</v>
      </c>
    </row>
    <row r="687" spans="3:8" ht="15">
      <c r="C687" s="491"/>
      <c r="D687" s="491"/>
      <c r="E687" s="496"/>
      <c r="F687" s="498"/>
      <c r="G687" s="551"/>
      <c r="H687" s="552">
        <f>H658+H666+H680+H686</f>
        <v>8.3344222499999994</v>
      </c>
    </row>
    <row r="688" spans="3:8" ht="15">
      <c r="C688" s="553"/>
      <c r="D688" s="553"/>
      <c r="E688" s="515" t="s">
        <v>1274</v>
      </c>
      <c r="F688" s="549"/>
      <c r="G688" s="548"/>
      <c r="H688" s="470">
        <f>ROUND((H658+H666+H680+H686),2)</f>
        <v>8.33</v>
      </c>
    </row>
    <row r="689" spans="2:8" ht="15">
      <c r="C689" s="553"/>
      <c r="D689" s="553"/>
      <c r="E689" s="468" t="s">
        <v>1275</v>
      </c>
      <c r="F689" s="549"/>
      <c r="G689" s="554">
        <v>0.15</v>
      </c>
      <c r="H689" s="548">
        <f>H688*G689</f>
        <v>1.2495000000000001</v>
      </c>
    </row>
    <row r="690" spans="2:8" ht="15">
      <c r="C690" s="553"/>
      <c r="D690" s="553"/>
      <c r="E690" s="468" t="s">
        <v>1276</v>
      </c>
      <c r="F690" s="549"/>
      <c r="G690" s="554">
        <v>0.05</v>
      </c>
      <c r="H690" s="548">
        <f>H688*G690</f>
        <v>0.41650000000000004</v>
      </c>
    </row>
    <row r="691" spans="2:8" ht="15">
      <c r="C691" s="553"/>
      <c r="D691" s="553"/>
      <c r="E691" s="468" t="s">
        <v>1277</v>
      </c>
      <c r="F691" s="549"/>
      <c r="G691" s="548"/>
      <c r="H691" s="548">
        <f>SUM(H688:H690)</f>
        <v>9.9959999999999987</v>
      </c>
    </row>
    <row r="692" spans="2:8" ht="15">
      <c r="C692" s="553"/>
      <c r="D692" s="553"/>
      <c r="E692" s="502" t="s">
        <v>1587</v>
      </c>
      <c r="F692" s="498"/>
      <c r="G692" s="535"/>
      <c r="H692" s="555">
        <f>ROUND((H691),2)</f>
        <v>10</v>
      </c>
    </row>
    <row r="693" spans="2:8" ht="15.75">
      <c r="C693" s="650" t="s">
        <v>1688</v>
      </c>
      <c r="D693" s="465"/>
      <c r="E693" s="556"/>
      <c r="F693" s="460"/>
      <c r="G693" s="460"/>
      <c r="H693" s="556"/>
    </row>
    <row r="694" spans="2:8" ht="15.75">
      <c r="C694" s="465"/>
      <c r="D694" s="465"/>
      <c r="E694" s="465"/>
      <c r="F694" s="465"/>
      <c r="G694" s="465"/>
      <c r="H694" s="465"/>
    </row>
    <row r="695" spans="2:8" ht="15.75">
      <c r="C695" s="651" t="s">
        <v>1403</v>
      </c>
      <c r="D695" s="465"/>
      <c r="E695" s="465"/>
      <c r="F695" s="465"/>
      <c r="G695" s="465"/>
      <c r="H695" s="460"/>
    </row>
    <row r="696" spans="2:8" ht="15.75">
      <c r="C696" s="455"/>
      <c r="D696" s="465"/>
      <c r="E696" s="465"/>
      <c r="F696" s="557"/>
      <c r="G696" s="558"/>
      <c r="H696" s="558"/>
    </row>
    <row r="697" spans="2:8">
      <c r="C697" s="455"/>
      <c r="D697" s="559"/>
      <c r="E697" s="559"/>
      <c r="F697" s="1205" t="s">
        <v>1405</v>
      </c>
      <c r="G697" s="1205"/>
      <c r="H697" s="1205"/>
    </row>
    <row r="698" spans="2:8">
      <c r="C698" s="455"/>
      <c r="D698" s="559"/>
      <c r="E698" s="559"/>
      <c r="F698" s="1205"/>
      <c r="G698" s="1205"/>
      <c r="H698" s="1205"/>
    </row>
    <row r="699" spans="2:8" ht="15.75">
      <c r="C699" s="455"/>
      <c r="D699" s="460"/>
      <c r="E699" s="460"/>
      <c r="F699" s="560"/>
      <c r="G699" s="560"/>
      <c r="H699" s="460"/>
    </row>
    <row r="700" spans="2:8" s="451" customFormat="1" ht="80.099999999999994" customHeight="1">
      <c r="B700" s="452"/>
      <c r="C700" s="455"/>
      <c r="D700" s="455"/>
      <c r="E700" s="455"/>
      <c r="F700" s="455"/>
      <c r="G700" s="455"/>
      <c r="H700" s="455"/>
    </row>
    <row r="701" spans="2:8" s="451" customFormat="1" ht="21.75" customHeight="1">
      <c r="B701" s="452"/>
      <c r="C701" s="561"/>
      <c r="D701" s="465"/>
      <c r="E701" s="455"/>
      <c r="F701" s="456" t="s">
        <v>1254</v>
      </c>
      <c r="G701" s="562">
        <v>13</v>
      </c>
      <c r="H701" s="457"/>
    </row>
    <row r="702" spans="2:8" s="451" customFormat="1" ht="21.75" customHeight="1">
      <c r="B702" s="452"/>
      <c r="C702" s="1208" t="s">
        <v>1579</v>
      </c>
      <c r="D702" s="1208"/>
      <c r="E702" s="1208"/>
      <c r="F702" s="1208"/>
      <c r="G702" s="1208"/>
      <c r="H702" s="1208"/>
    </row>
    <row r="703" spans="2:8" s="451" customFormat="1" ht="15" customHeight="1">
      <c r="B703" s="452"/>
      <c r="C703" s="458" t="s">
        <v>1255</v>
      </c>
      <c r="D703" s="585" t="str">
        <f>+'PRESUPUESTO UNIV UARTES'!B22</f>
        <v>1.13</v>
      </c>
      <c r="E703" s="460"/>
      <c r="F703" s="460"/>
      <c r="G703" s="461" t="s">
        <v>1256</v>
      </c>
      <c r="H703" s="462" t="str">
        <f>+'PRESUPUESTO UNIV UARTES'!G22</f>
        <v>u</v>
      </c>
    </row>
    <row r="704" spans="2:8" s="451" customFormat="1" ht="15" customHeight="1">
      <c r="B704" s="452"/>
      <c r="C704" s="463" t="s">
        <v>1258</v>
      </c>
      <c r="D704" s="1213" t="str">
        <f>+'PRESUPUESTO UNIV UARTES'!C22</f>
        <v>Lavamano instalado- incluye grifería push y accesorios</v>
      </c>
      <c r="E704" s="1213"/>
      <c r="F704" s="1213"/>
      <c r="G704" s="1213"/>
      <c r="H704" s="1213"/>
    </row>
    <row r="705" spans="2:8" s="451" customFormat="1" ht="15" customHeight="1">
      <c r="B705" s="452"/>
      <c r="C705" s="465"/>
      <c r="D705" s="465"/>
      <c r="E705" s="465"/>
      <c r="F705" s="465"/>
      <c r="G705" s="465"/>
      <c r="H705" s="465"/>
    </row>
    <row r="706" spans="2:8" s="451" customFormat="1" ht="15" customHeight="1">
      <c r="B706" s="452"/>
      <c r="C706" s="468" t="s">
        <v>1259</v>
      </c>
      <c r="D706" s="469"/>
      <c r="E706" s="469"/>
      <c r="F706" s="469"/>
      <c r="G706" s="469"/>
      <c r="H706" s="470"/>
    </row>
    <row r="707" spans="2:8" s="451" customFormat="1" ht="15" customHeight="1">
      <c r="B707" s="452"/>
      <c r="C707" s="474" t="s">
        <v>8</v>
      </c>
      <c r="D707" s="474" t="s">
        <v>10</v>
      </c>
      <c r="E707" s="474" t="s">
        <v>1261</v>
      </c>
      <c r="F707" s="474" t="s">
        <v>1262</v>
      </c>
      <c r="G707" s="474" t="s">
        <v>1263</v>
      </c>
      <c r="H707" s="474" t="s">
        <v>1264</v>
      </c>
    </row>
    <row r="708" spans="2:8" s="451" customFormat="1" ht="15" customHeight="1">
      <c r="B708" s="452"/>
      <c r="C708" s="476" t="s">
        <v>1282</v>
      </c>
      <c r="D708" s="512"/>
      <c r="E708" s="478"/>
      <c r="F708" s="510"/>
      <c r="G708" s="530"/>
      <c r="H708" s="510">
        <f>5%*H721</f>
        <v>0.49434000000000006</v>
      </c>
    </row>
    <row r="709" spans="2:8" s="451" customFormat="1" ht="15" customHeight="1">
      <c r="B709" s="452"/>
      <c r="C709" s="476"/>
      <c r="D709" s="512"/>
      <c r="E709" s="478"/>
      <c r="F709" s="510"/>
      <c r="G709" s="530"/>
      <c r="H709" s="510"/>
    </row>
    <row r="710" spans="2:8" s="451" customFormat="1" ht="15" customHeight="1">
      <c r="B710" s="452"/>
      <c r="C710" s="476"/>
      <c r="D710" s="512"/>
      <c r="E710" s="476"/>
      <c r="F710" s="510"/>
      <c r="G710" s="530"/>
      <c r="H710" s="510"/>
    </row>
    <row r="711" spans="2:8" s="451" customFormat="1" ht="15" customHeight="1">
      <c r="B711" s="452"/>
      <c r="C711" s="476"/>
      <c r="D711" s="490"/>
      <c r="E711" s="476"/>
      <c r="F711" s="510"/>
      <c r="G711" s="530"/>
      <c r="H711" s="494"/>
    </row>
    <row r="712" spans="2:8" s="451" customFormat="1" ht="15" customHeight="1">
      <c r="B712" s="452"/>
      <c r="C712" s="515" t="s">
        <v>1279</v>
      </c>
      <c r="D712" s="514"/>
      <c r="E712" s="515"/>
      <c r="F712" s="563"/>
      <c r="G712" s="571"/>
      <c r="H712" s="564">
        <f>SUM(H708:H711)</f>
        <v>0.49434000000000006</v>
      </c>
    </row>
    <row r="713" spans="2:8" s="451" customFormat="1" ht="15" customHeight="1">
      <c r="B713" s="452"/>
      <c r="C713" s="502" t="s">
        <v>1267</v>
      </c>
      <c r="D713" s="503"/>
      <c r="E713" s="503"/>
      <c r="F713" s="503"/>
      <c r="G713" s="572"/>
      <c r="H713" s="470"/>
    </row>
    <row r="714" spans="2:8" s="451" customFormat="1" ht="15" customHeight="1">
      <c r="B714" s="452"/>
      <c r="C714" s="474" t="s">
        <v>8</v>
      </c>
      <c r="D714" s="573" t="s">
        <v>10</v>
      </c>
      <c r="E714" s="507" t="s">
        <v>1268</v>
      </c>
      <c r="F714" s="507" t="s">
        <v>1262</v>
      </c>
      <c r="G714" s="574" t="s">
        <v>1263</v>
      </c>
      <c r="H714" s="507" t="s">
        <v>1264</v>
      </c>
    </row>
    <row r="715" spans="2:8" s="451" customFormat="1" ht="15" customHeight="1">
      <c r="B715" s="452"/>
      <c r="C715" s="600" t="s">
        <v>1280</v>
      </c>
      <c r="D715" s="567">
        <v>1</v>
      </c>
      <c r="E715" s="587">
        <f>+'MANO DE OBRA'!F17</f>
        <v>3.83</v>
      </c>
      <c r="F715" s="479">
        <f>D715*E715</f>
        <v>3.83</v>
      </c>
      <c r="G715" s="565">
        <v>1.284</v>
      </c>
      <c r="H715" s="479">
        <f>F715*G715</f>
        <v>4.9177200000000001</v>
      </c>
    </row>
    <row r="716" spans="2:8" s="451" customFormat="1" ht="15" customHeight="1">
      <c r="B716" s="452"/>
      <c r="C716" s="601" t="s">
        <v>1586</v>
      </c>
      <c r="D716" s="512">
        <v>1</v>
      </c>
      <c r="E716" s="599">
        <f>+'MANO DE OBRA'!F38</f>
        <v>3.87</v>
      </c>
      <c r="F716" s="492">
        <f>D716*E716</f>
        <v>3.87</v>
      </c>
      <c r="G716" s="511">
        <f>G715</f>
        <v>1.284</v>
      </c>
      <c r="H716" s="532">
        <f>F716*G716</f>
        <v>4.9690799999999999</v>
      </c>
    </row>
    <row r="717" spans="2:8" s="451" customFormat="1" ht="15" customHeight="1">
      <c r="B717" s="452"/>
      <c r="C717" s="509"/>
      <c r="D717" s="512"/>
      <c r="E717" s="476"/>
      <c r="F717" s="492"/>
      <c r="G717" s="511"/>
      <c r="H717" s="532"/>
    </row>
    <row r="718" spans="2:8" s="451" customFormat="1" ht="15" customHeight="1">
      <c r="B718" s="452"/>
      <c r="C718" s="509"/>
      <c r="D718" s="512"/>
      <c r="E718" s="476"/>
      <c r="F718" s="492"/>
      <c r="G718" s="511"/>
      <c r="H718" s="532"/>
    </row>
    <row r="719" spans="2:8" s="451" customFormat="1" ht="15" customHeight="1">
      <c r="B719" s="452"/>
      <c r="C719" s="509"/>
      <c r="D719" s="512"/>
      <c r="E719" s="476"/>
      <c r="F719" s="492"/>
      <c r="G719" s="512"/>
      <c r="H719" s="532"/>
    </row>
    <row r="720" spans="2:8" s="451" customFormat="1" ht="15" customHeight="1">
      <c r="B720" s="452"/>
      <c r="C720" s="509"/>
      <c r="D720" s="512"/>
      <c r="E720" s="476"/>
      <c r="F720" s="510"/>
      <c r="G720" s="512"/>
      <c r="H720" s="510"/>
    </row>
    <row r="721" spans="2:8" s="451" customFormat="1" ht="15" customHeight="1">
      <c r="B721" s="452"/>
      <c r="C721" s="514" t="s">
        <v>1269</v>
      </c>
      <c r="D721" s="514"/>
      <c r="E721" s="515"/>
      <c r="F721" s="514"/>
      <c r="G721" s="470"/>
      <c r="H721" s="501">
        <f>SUM(H715:H720)</f>
        <v>9.8868000000000009</v>
      </c>
    </row>
    <row r="722" spans="2:8" s="451" customFormat="1" ht="15" customHeight="1">
      <c r="B722" s="452"/>
      <c r="C722" s="502" t="s">
        <v>547</v>
      </c>
      <c r="D722" s="469"/>
      <c r="E722" s="503"/>
      <c r="F722" s="503"/>
      <c r="G722" s="469"/>
      <c r="H722" s="470"/>
    </row>
    <row r="723" spans="2:8" s="451" customFormat="1" ht="15" customHeight="1">
      <c r="B723" s="452"/>
      <c r="C723" s="474" t="s">
        <v>8</v>
      </c>
      <c r="D723" s="519"/>
      <c r="E723" s="519" t="s">
        <v>9</v>
      </c>
      <c r="F723" s="520" t="s">
        <v>10</v>
      </c>
      <c r="G723" s="520" t="s">
        <v>1270</v>
      </c>
      <c r="H723" s="519" t="s">
        <v>1264</v>
      </c>
    </row>
    <row r="724" spans="2:8" s="451" customFormat="1" ht="15" customHeight="1">
      <c r="B724" s="452"/>
      <c r="C724" s="522" t="s">
        <v>1589</v>
      </c>
      <c r="D724" s="523"/>
      <c r="E724" s="592" t="s">
        <v>1257</v>
      </c>
      <c r="F724" s="567">
        <v>1</v>
      </c>
      <c r="G724" s="593">
        <v>4</v>
      </c>
      <c r="H724" s="527">
        <f>G724*F724</f>
        <v>4</v>
      </c>
    </row>
    <row r="725" spans="2:8" s="451" customFormat="1" ht="15" customHeight="1">
      <c r="B725" s="452"/>
      <c r="C725" s="528" t="s">
        <v>1592</v>
      </c>
      <c r="D725" s="491"/>
      <c r="E725" s="594" t="s">
        <v>1257</v>
      </c>
      <c r="F725" s="512">
        <v>1</v>
      </c>
      <c r="G725" s="595">
        <v>95</v>
      </c>
      <c r="H725" s="510">
        <f>G725*F725</f>
        <v>95</v>
      </c>
    </row>
    <row r="726" spans="2:8" s="451" customFormat="1" ht="15" customHeight="1">
      <c r="B726" s="452"/>
      <c r="C726" s="528" t="s">
        <v>1590</v>
      </c>
      <c r="D726" s="491"/>
      <c r="E726" s="529" t="s">
        <v>1257</v>
      </c>
      <c r="F726" s="512">
        <v>1</v>
      </c>
      <c r="G726" s="491">
        <v>73.95</v>
      </c>
      <c r="H726" s="510">
        <f>G726*F726</f>
        <v>73.95</v>
      </c>
    </row>
    <row r="727" spans="2:8" s="451" customFormat="1" ht="15" customHeight="1">
      <c r="B727" s="452"/>
      <c r="C727" s="528"/>
      <c r="D727" s="491"/>
      <c r="E727" s="529"/>
      <c r="F727" s="512"/>
      <c r="G727" s="531"/>
      <c r="H727" s="510"/>
    </row>
    <row r="728" spans="2:8" s="451" customFormat="1" ht="15" customHeight="1">
      <c r="B728" s="452"/>
      <c r="C728" s="528"/>
      <c r="D728" s="491"/>
      <c r="E728" s="529"/>
      <c r="F728" s="512"/>
      <c r="G728" s="531"/>
      <c r="H728" s="510"/>
    </row>
    <row r="729" spans="2:8" s="451" customFormat="1" ht="15" customHeight="1">
      <c r="B729" s="452"/>
      <c r="C729" s="528"/>
      <c r="D729" s="491"/>
      <c r="E729" s="529"/>
      <c r="F729" s="512"/>
      <c r="G729" s="531"/>
      <c r="H729" s="510"/>
    </row>
    <row r="730" spans="2:8" s="451" customFormat="1" ht="15" customHeight="1">
      <c r="B730" s="452"/>
      <c r="C730" s="528"/>
      <c r="D730" s="491"/>
      <c r="E730" s="529"/>
      <c r="F730" s="512"/>
      <c r="G730" s="531"/>
      <c r="H730" s="532"/>
    </row>
    <row r="731" spans="2:8" s="451" customFormat="1" ht="15" customHeight="1">
      <c r="B731" s="452"/>
      <c r="C731" s="533"/>
      <c r="D731" s="498"/>
      <c r="E731" s="534"/>
      <c r="F731" s="497"/>
      <c r="G731" s="535"/>
      <c r="H731" s="536"/>
    </row>
    <row r="732" spans="2:8" s="451" customFormat="1" ht="15" customHeight="1">
      <c r="B732" s="452"/>
      <c r="C732" s="476" t="s">
        <v>1271</v>
      </c>
      <c r="D732" s="531"/>
      <c r="E732" s="538"/>
      <c r="F732" s="498"/>
      <c r="G732" s="497"/>
      <c r="H732" s="539">
        <f>SUM(H724:H731)</f>
        <v>172.95</v>
      </c>
    </row>
    <row r="733" spans="2:8" s="451" customFormat="1" ht="15" customHeight="1">
      <c r="B733" s="452"/>
      <c r="C733" s="468" t="s">
        <v>1272</v>
      </c>
      <c r="D733" s="469"/>
      <c r="E733" s="469"/>
      <c r="F733" s="469"/>
      <c r="G733" s="469"/>
      <c r="H733" s="470"/>
    </row>
    <row r="734" spans="2:8" s="451" customFormat="1" ht="15" customHeight="1">
      <c r="B734" s="452"/>
      <c r="C734" s="474" t="s">
        <v>8</v>
      </c>
      <c r="D734" s="568"/>
      <c r="E734" s="568" t="s">
        <v>9</v>
      </c>
      <c r="F734" s="580" t="s">
        <v>10</v>
      </c>
      <c r="G734" s="580" t="s">
        <v>1261</v>
      </c>
      <c r="H734" s="568" t="s">
        <v>1264</v>
      </c>
    </row>
    <row r="735" spans="2:8" s="451" customFormat="1" ht="15" customHeight="1">
      <c r="B735" s="452"/>
      <c r="C735" s="613"/>
      <c r="D735" s="519"/>
      <c r="E735" s="519"/>
      <c r="F735" s="617"/>
      <c r="G735" s="520"/>
      <c r="H735" s="618"/>
    </row>
    <row r="736" spans="2:8" s="451" customFormat="1" ht="15" customHeight="1">
      <c r="B736" s="452"/>
      <c r="C736" s="613"/>
      <c r="D736" s="519"/>
      <c r="E736" s="617"/>
      <c r="F736" s="520"/>
      <c r="G736" s="519"/>
      <c r="H736" s="618"/>
    </row>
    <row r="737" spans="2:8" s="451" customFormat="1" ht="15" customHeight="1">
      <c r="B737" s="452"/>
      <c r="C737" s="613"/>
      <c r="D737" s="519"/>
      <c r="E737" s="617"/>
      <c r="F737" s="520"/>
      <c r="G737" s="519"/>
      <c r="H737" s="618"/>
    </row>
    <row r="738" spans="2:8" s="451" customFormat="1" ht="15" customHeight="1">
      <c r="B738" s="452"/>
      <c r="C738" s="613"/>
      <c r="D738" s="519"/>
      <c r="E738" s="617"/>
      <c r="F738" s="520"/>
      <c r="G738" s="519"/>
      <c r="H738" s="618"/>
    </row>
    <row r="739" spans="2:8" s="451" customFormat="1" ht="15" customHeight="1">
      <c r="B739" s="452"/>
      <c r="C739" s="613"/>
      <c r="D739" s="519"/>
      <c r="E739" s="617"/>
      <c r="F739" s="520"/>
      <c r="G739" s="519"/>
      <c r="H739" s="618"/>
    </row>
    <row r="740" spans="2:8" s="451" customFormat="1" ht="15" customHeight="1">
      <c r="B740" s="452"/>
      <c r="C740" s="496" t="s">
        <v>1273</v>
      </c>
      <c r="D740" s="535"/>
      <c r="E740" s="498"/>
      <c r="F740" s="497"/>
      <c r="G740" s="551"/>
      <c r="H740" s="609">
        <f>SUM(H735:H739)</f>
        <v>0</v>
      </c>
    </row>
    <row r="741" spans="2:8" s="451" customFormat="1" ht="15" customHeight="1">
      <c r="B741" s="452"/>
      <c r="C741" s="491"/>
      <c r="D741" s="491"/>
      <c r="E741" s="496"/>
      <c r="F741" s="498"/>
      <c r="G741" s="551"/>
      <c r="H741" s="470">
        <f>H740+H732+H721+H712</f>
        <v>183.33113999999998</v>
      </c>
    </row>
    <row r="742" spans="2:8" s="451" customFormat="1" ht="15" customHeight="1">
      <c r="B742" s="452"/>
      <c r="C742" s="553"/>
      <c r="D742" s="553"/>
      <c r="E742" s="515" t="s">
        <v>1274</v>
      </c>
      <c r="F742" s="549"/>
      <c r="G742" s="548"/>
      <c r="H742" s="470">
        <f>ROUND((H740+H732+H721+H712),2)</f>
        <v>183.33</v>
      </c>
    </row>
    <row r="743" spans="2:8" s="451" customFormat="1" ht="15" customHeight="1">
      <c r="B743" s="452"/>
      <c r="C743" s="553"/>
      <c r="D743" s="553"/>
      <c r="E743" s="468" t="s">
        <v>1275</v>
      </c>
      <c r="F743" s="549"/>
      <c r="G743" s="554">
        <v>0.15</v>
      </c>
      <c r="H743" s="548">
        <f>H742*G743</f>
        <v>27.499500000000001</v>
      </c>
    </row>
    <row r="744" spans="2:8" s="451" customFormat="1" ht="15" customHeight="1">
      <c r="B744" s="452"/>
      <c r="C744" s="553"/>
      <c r="D744" s="553"/>
      <c r="E744" s="468" t="s">
        <v>1276</v>
      </c>
      <c r="F744" s="549"/>
      <c r="G744" s="554">
        <v>0.05</v>
      </c>
      <c r="H744" s="548">
        <f>H742*G744</f>
        <v>9.166500000000001</v>
      </c>
    </row>
    <row r="745" spans="2:8" s="451" customFormat="1" ht="15" customHeight="1">
      <c r="B745" s="452"/>
      <c r="C745" s="553"/>
      <c r="D745" s="553"/>
      <c r="E745" s="468" t="s">
        <v>1277</v>
      </c>
      <c r="F745" s="549"/>
      <c r="G745" s="548"/>
      <c r="H745" s="548">
        <f>SUM(H742:H744)</f>
        <v>219.99600000000004</v>
      </c>
    </row>
    <row r="746" spans="2:8" s="451" customFormat="1" ht="15" customHeight="1">
      <c r="B746" s="452"/>
      <c r="C746" s="553"/>
      <c r="D746" s="553"/>
      <c r="E746" s="502" t="s">
        <v>1587</v>
      </c>
      <c r="F746" s="498"/>
      <c r="G746" s="535"/>
      <c r="H746" s="555">
        <f>ROUND((H745),2)</f>
        <v>220</v>
      </c>
    </row>
    <row r="747" spans="2:8" s="451" customFormat="1" ht="15" customHeight="1">
      <c r="B747" s="452"/>
      <c r="C747" s="650" t="s">
        <v>1689</v>
      </c>
      <c r="D747" s="465"/>
      <c r="E747" s="556"/>
      <c r="F747" s="460"/>
      <c r="G747" s="460"/>
      <c r="H747" s="556"/>
    </row>
    <row r="748" spans="2:8" s="451" customFormat="1" ht="15" customHeight="1">
      <c r="B748" s="452"/>
      <c r="C748" s="465"/>
      <c r="D748" s="465"/>
      <c r="E748" s="465"/>
      <c r="F748" s="465"/>
      <c r="G748" s="465"/>
      <c r="H748" s="465"/>
    </row>
    <row r="749" spans="2:8" s="451" customFormat="1" ht="15" customHeight="1">
      <c r="B749" s="452"/>
      <c r="C749" s="651" t="s">
        <v>1403</v>
      </c>
      <c r="D749" s="465"/>
      <c r="E749" s="465"/>
      <c r="F749" s="465"/>
      <c r="G749" s="465"/>
      <c r="H749" s="460"/>
    </row>
    <row r="750" spans="2:8" s="451" customFormat="1" ht="15" customHeight="1">
      <c r="B750" s="452"/>
      <c r="C750" s="455"/>
      <c r="D750" s="465"/>
      <c r="E750" s="465"/>
      <c r="F750" s="557"/>
      <c r="G750" s="558"/>
      <c r="H750" s="558"/>
    </row>
    <row r="751" spans="2:8" s="451" customFormat="1" ht="15" customHeight="1">
      <c r="B751" s="452"/>
      <c r="C751" s="455"/>
      <c r="D751" s="559"/>
      <c r="E751" s="559"/>
      <c r="F751" s="1205" t="s">
        <v>1405</v>
      </c>
      <c r="G751" s="1205"/>
      <c r="H751" s="1205"/>
    </row>
    <row r="752" spans="2:8" s="451" customFormat="1" ht="15" customHeight="1">
      <c r="B752" s="452"/>
      <c r="C752" s="455"/>
      <c r="D752" s="559"/>
      <c r="E752" s="559"/>
      <c r="F752" s="1205"/>
      <c r="G752" s="1205"/>
      <c r="H752" s="1205"/>
    </row>
    <row r="753" spans="2:8" s="451" customFormat="1" ht="15" customHeight="1">
      <c r="B753" s="452"/>
      <c r="C753" s="455"/>
      <c r="D753" s="460"/>
      <c r="E753" s="460"/>
      <c r="F753" s="560"/>
      <c r="G753" s="560"/>
      <c r="H753" s="460"/>
    </row>
    <row r="754" spans="2:8" s="451" customFormat="1" ht="80.099999999999994" customHeight="1">
      <c r="B754" s="452"/>
      <c r="C754" s="455"/>
      <c r="D754" s="455"/>
      <c r="E754" s="455"/>
      <c r="F754" s="455"/>
      <c r="G754" s="455"/>
      <c r="H754" s="455"/>
    </row>
    <row r="755" spans="2:8" s="451" customFormat="1" ht="15" customHeight="1">
      <c r="B755" s="452"/>
      <c r="C755" s="561"/>
      <c r="D755" s="465"/>
      <c r="E755" s="455"/>
      <c r="F755" s="456" t="s">
        <v>1254</v>
      </c>
      <c r="G755" s="562">
        <f>+G701+1</f>
        <v>14</v>
      </c>
      <c r="H755" s="771"/>
    </row>
    <row r="756" spans="2:8" s="451" customFormat="1" ht="21.75" customHeight="1">
      <c r="B756" s="452"/>
      <c r="C756" s="1208" t="s">
        <v>1579</v>
      </c>
      <c r="D756" s="1208"/>
      <c r="E756" s="1208"/>
      <c r="F756" s="1208"/>
      <c r="G756" s="1208"/>
      <c r="H756" s="1208"/>
    </row>
    <row r="757" spans="2:8" s="451" customFormat="1" ht="15" customHeight="1">
      <c r="B757" s="452"/>
      <c r="C757" s="458" t="s">
        <v>1255</v>
      </c>
      <c r="D757" s="459" t="str">
        <f>+'PRESUPUESTO UNIV UARTES'!B23</f>
        <v>1.14</v>
      </c>
      <c r="E757" s="460"/>
      <c r="F757" s="460"/>
      <c r="G757" s="461" t="s">
        <v>1256</v>
      </c>
      <c r="H757" s="462" t="str">
        <f>+'PRESUPUESTO UNIV UARTES'!G23</f>
        <v>u</v>
      </c>
    </row>
    <row r="758" spans="2:8" s="451" customFormat="1" ht="15" customHeight="1">
      <c r="B758" s="452"/>
      <c r="C758" s="463" t="s">
        <v>1258</v>
      </c>
      <c r="D758" s="1204" t="str">
        <f>+'PRESUPUESTO UNIV UARTES'!C23</f>
        <v>Inodoro  instalado-incluye accesorios anti vandálico</v>
      </c>
      <c r="E758" s="1204"/>
      <c r="F758" s="1204"/>
      <c r="G758" s="1204"/>
      <c r="H758" s="611"/>
    </row>
    <row r="759" spans="2:8" s="451" customFormat="1" ht="15" customHeight="1">
      <c r="B759" s="452"/>
      <c r="C759" s="465"/>
      <c r="D759" s="465"/>
      <c r="E759" s="465"/>
      <c r="F759" s="465"/>
      <c r="G759" s="465"/>
      <c r="H759" s="465"/>
    </row>
    <row r="760" spans="2:8" s="451" customFormat="1" ht="15" customHeight="1">
      <c r="B760" s="452"/>
      <c r="C760" s="468" t="s">
        <v>1259</v>
      </c>
      <c r="D760" s="469"/>
      <c r="E760" s="469"/>
      <c r="F760" s="469"/>
      <c r="G760" s="469"/>
      <c r="H760" s="470"/>
    </row>
    <row r="761" spans="2:8" s="451" customFormat="1" ht="15" customHeight="1">
      <c r="B761" s="452"/>
      <c r="C761" s="474" t="s">
        <v>8</v>
      </c>
      <c r="D761" s="474" t="s">
        <v>10</v>
      </c>
      <c r="E761" s="474" t="s">
        <v>1261</v>
      </c>
      <c r="F761" s="507" t="s">
        <v>1262</v>
      </c>
      <c r="G761" s="507" t="s">
        <v>1263</v>
      </c>
      <c r="H761" s="570" t="s">
        <v>1264</v>
      </c>
    </row>
    <row r="762" spans="2:8" s="451" customFormat="1" ht="15" customHeight="1">
      <c r="B762" s="452"/>
      <c r="C762" s="476" t="s">
        <v>1282</v>
      </c>
      <c r="D762" s="512"/>
      <c r="E762" s="478"/>
      <c r="F762" s="479"/>
      <c r="G762" s="525"/>
      <c r="H762" s="479">
        <f>5%*H777</f>
        <v>0.41503000000000007</v>
      </c>
    </row>
    <row r="763" spans="2:8" s="451" customFormat="1" ht="15" customHeight="1">
      <c r="B763" s="452"/>
      <c r="C763" s="476"/>
      <c r="D763" s="512"/>
      <c r="E763" s="476"/>
      <c r="F763" s="510"/>
      <c r="G763" s="566"/>
      <c r="H763" s="510"/>
    </row>
    <row r="764" spans="2:8" s="451" customFormat="1" ht="15" customHeight="1">
      <c r="B764" s="452"/>
      <c r="C764" s="476"/>
      <c r="D764" s="512"/>
      <c r="E764" s="476"/>
      <c r="F764" s="510"/>
      <c r="G764" s="511"/>
      <c r="H764" s="510"/>
    </row>
    <row r="765" spans="2:8" s="451" customFormat="1" ht="15" customHeight="1">
      <c r="B765" s="452"/>
      <c r="C765" s="476"/>
      <c r="D765" s="512"/>
      <c r="E765" s="476"/>
      <c r="F765" s="510"/>
      <c r="G765" s="511"/>
      <c r="H765" s="510"/>
    </row>
    <row r="766" spans="2:8" s="451" customFormat="1" ht="15" customHeight="1">
      <c r="B766" s="452"/>
      <c r="C766" s="476"/>
      <c r="D766" s="512"/>
      <c r="E766" s="476"/>
      <c r="F766" s="510"/>
      <c r="G766" s="511"/>
      <c r="H766" s="510"/>
    </row>
    <row r="767" spans="2:8" s="451" customFormat="1" ht="15" customHeight="1">
      <c r="B767" s="452"/>
      <c r="C767" s="476"/>
      <c r="D767" s="490"/>
      <c r="E767" s="476"/>
      <c r="F767" s="510"/>
      <c r="G767" s="511"/>
      <c r="H767" s="494"/>
    </row>
    <row r="768" spans="2:8" s="451" customFormat="1" ht="15" customHeight="1">
      <c r="B768" s="452"/>
      <c r="C768" s="515" t="s">
        <v>1279</v>
      </c>
      <c r="D768" s="514"/>
      <c r="E768" s="515"/>
      <c r="F768" s="563"/>
      <c r="G768" s="590"/>
      <c r="H768" s="564">
        <f>SUM(H762:H767)</f>
        <v>0.41503000000000007</v>
      </c>
    </row>
    <row r="769" spans="2:8" s="451" customFormat="1" ht="15" customHeight="1">
      <c r="B769" s="452"/>
      <c r="C769" s="502" t="s">
        <v>1267</v>
      </c>
      <c r="D769" s="503"/>
      <c r="E769" s="503"/>
      <c r="F769" s="503"/>
      <c r="G769" s="504"/>
      <c r="H769" s="470"/>
    </row>
    <row r="770" spans="2:8" s="451" customFormat="1" ht="15" customHeight="1">
      <c r="B770" s="452"/>
      <c r="C770" s="474" t="s">
        <v>8</v>
      </c>
      <c r="D770" s="573" t="s">
        <v>10</v>
      </c>
      <c r="E770" s="507" t="s">
        <v>1268</v>
      </c>
      <c r="F770" s="507" t="s">
        <v>1262</v>
      </c>
      <c r="G770" s="583" t="s">
        <v>1263</v>
      </c>
      <c r="H770" s="507" t="s">
        <v>1264</v>
      </c>
    </row>
    <row r="771" spans="2:8" s="451" customFormat="1" ht="15" customHeight="1">
      <c r="B771" s="452"/>
      <c r="C771" s="600" t="s">
        <v>1280</v>
      </c>
      <c r="D771" s="567">
        <v>1</v>
      </c>
      <c r="E771" s="587">
        <f>+'MANO DE OBRA'!F17</f>
        <v>3.83</v>
      </c>
      <c r="F771" s="479">
        <f>D771*E771</f>
        <v>3.83</v>
      </c>
      <c r="G771" s="565">
        <v>1.0780000000000001</v>
      </c>
      <c r="H771" s="479">
        <f>F771*G771</f>
        <v>4.1287400000000005</v>
      </c>
    </row>
    <row r="772" spans="2:8" s="451" customFormat="1" ht="15" customHeight="1">
      <c r="B772" s="452"/>
      <c r="C772" s="601" t="s">
        <v>1586</v>
      </c>
      <c r="D772" s="512">
        <v>1</v>
      </c>
      <c r="E772" s="599">
        <f>+'MANO DE OBRA'!F38</f>
        <v>3.87</v>
      </c>
      <c r="F772" s="510">
        <f>D772*E772</f>
        <v>3.87</v>
      </c>
      <c r="G772" s="566">
        <f>G771</f>
        <v>1.0780000000000001</v>
      </c>
      <c r="H772" s="510">
        <f>F772*G772</f>
        <v>4.1718600000000006</v>
      </c>
    </row>
    <row r="773" spans="2:8" s="451" customFormat="1" ht="15" customHeight="1">
      <c r="B773" s="452"/>
      <c r="C773" s="509"/>
      <c r="D773" s="512"/>
      <c r="E773" s="476"/>
      <c r="F773" s="510"/>
      <c r="G773" s="566"/>
      <c r="H773" s="510"/>
    </row>
    <row r="774" spans="2:8" s="451" customFormat="1" ht="15" customHeight="1">
      <c r="B774" s="452"/>
      <c r="C774" s="509"/>
      <c r="D774" s="576"/>
      <c r="E774" s="584"/>
      <c r="F774" s="510"/>
      <c r="G774" s="566"/>
      <c r="H774" s="510"/>
    </row>
    <row r="775" spans="2:8" s="451" customFormat="1" ht="15" customHeight="1">
      <c r="B775" s="452"/>
      <c r="C775" s="509"/>
      <c r="D775" s="512"/>
      <c r="E775" s="476"/>
      <c r="F775" s="510"/>
      <c r="G775" s="491"/>
      <c r="H775" s="510"/>
    </row>
    <row r="776" spans="2:8" s="451" customFormat="1" ht="15" customHeight="1">
      <c r="B776" s="452"/>
      <c r="C776" s="509"/>
      <c r="D776" s="512"/>
      <c r="E776" s="476"/>
      <c r="F776" s="510"/>
      <c r="G776" s="512"/>
      <c r="H776" s="510"/>
    </row>
    <row r="777" spans="2:8" s="451" customFormat="1" ht="15" customHeight="1">
      <c r="B777" s="452"/>
      <c r="C777" s="514" t="s">
        <v>1269</v>
      </c>
      <c r="D777" s="514"/>
      <c r="E777" s="515"/>
      <c r="F777" s="514"/>
      <c r="G777" s="470"/>
      <c r="H777" s="501">
        <f>SUM(H771:H776)</f>
        <v>8.3006000000000011</v>
      </c>
    </row>
    <row r="778" spans="2:8" s="451" customFormat="1" ht="15" customHeight="1">
      <c r="B778" s="452"/>
      <c r="C778" s="502" t="s">
        <v>547</v>
      </c>
      <c r="D778" s="469"/>
      <c r="E778" s="503"/>
      <c r="F778" s="503"/>
      <c r="G778" s="469"/>
      <c r="H778" s="470"/>
    </row>
    <row r="779" spans="2:8" s="451" customFormat="1" ht="15" customHeight="1">
      <c r="B779" s="452"/>
      <c r="C779" s="474" t="s">
        <v>8</v>
      </c>
      <c r="D779" s="519"/>
      <c r="E779" s="519" t="s">
        <v>9</v>
      </c>
      <c r="F779" s="520" t="s">
        <v>10</v>
      </c>
      <c r="G779" s="520" t="s">
        <v>1270</v>
      </c>
      <c r="H779" s="519" t="s">
        <v>1264</v>
      </c>
    </row>
    <row r="780" spans="2:8" s="451" customFormat="1" ht="15" customHeight="1">
      <c r="B780" s="452"/>
      <c r="C780" s="522" t="s">
        <v>1589</v>
      </c>
      <c r="D780" s="523"/>
      <c r="E780" s="592" t="s">
        <v>1257</v>
      </c>
      <c r="F780" s="567">
        <v>1</v>
      </c>
      <c r="G780" s="593">
        <v>4</v>
      </c>
      <c r="H780" s="619">
        <f>F780*G780</f>
        <v>4</v>
      </c>
    </row>
    <row r="781" spans="2:8" s="451" customFormat="1" ht="27" customHeight="1">
      <c r="B781" s="452"/>
      <c r="C781" s="1211" t="s">
        <v>1690</v>
      </c>
      <c r="D781" s="1212"/>
      <c r="E781" s="594" t="s">
        <v>1257</v>
      </c>
      <c r="F781" s="512">
        <v>1</v>
      </c>
      <c r="G781" s="595">
        <v>105</v>
      </c>
      <c r="H781" s="510">
        <f t="shared" ref="H781:H782" si="20">F781*G781</f>
        <v>105</v>
      </c>
    </row>
    <row r="782" spans="2:8" s="451" customFormat="1" ht="15" customHeight="1">
      <c r="B782" s="452"/>
      <c r="C782" s="528" t="s">
        <v>1591</v>
      </c>
      <c r="D782" s="491"/>
      <c r="E782" s="529" t="s">
        <v>1257</v>
      </c>
      <c r="F782" s="512">
        <v>1</v>
      </c>
      <c r="G782" s="491">
        <v>73.95</v>
      </c>
      <c r="H782" s="510">
        <f t="shared" si="20"/>
        <v>73.95</v>
      </c>
    </row>
    <row r="783" spans="2:8" s="451" customFormat="1" ht="15" customHeight="1">
      <c r="B783" s="452"/>
      <c r="C783" s="528"/>
      <c r="D783" s="491"/>
      <c r="E783" s="529"/>
      <c r="F783" s="512"/>
      <c r="G783" s="531"/>
      <c r="H783" s="510"/>
    </row>
    <row r="784" spans="2:8" s="451" customFormat="1" ht="15" customHeight="1">
      <c r="B784" s="452"/>
      <c r="C784" s="603"/>
      <c r="D784" s="491"/>
      <c r="E784" s="594"/>
      <c r="F784" s="512"/>
      <c r="G784" s="595"/>
      <c r="H784" s="510"/>
    </row>
    <row r="785" spans="2:8" s="451" customFormat="1" ht="15" customHeight="1">
      <c r="B785" s="452"/>
      <c r="C785" s="528"/>
      <c r="D785" s="491"/>
      <c r="E785" s="529"/>
      <c r="F785" s="512"/>
      <c r="G785" s="531"/>
      <c r="H785" s="510"/>
    </row>
    <row r="786" spans="2:8" s="451" customFormat="1" ht="15" customHeight="1">
      <c r="B786" s="452"/>
      <c r="C786" s="528"/>
      <c r="D786" s="491"/>
      <c r="E786" s="529"/>
      <c r="F786" s="512"/>
      <c r="G786" s="531"/>
      <c r="H786" s="510"/>
    </row>
    <row r="787" spans="2:8" s="451" customFormat="1" ht="15" customHeight="1">
      <c r="B787" s="452"/>
      <c r="C787" s="528"/>
      <c r="D787" s="491"/>
      <c r="E787" s="529"/>
      <c r="F787" s="512"/>
      <c r="G787" s="531"/>
      <c r="H787" s="510"/>
    </row>
    <row r="788" spans="2:8" s="451" customFormat="1" ht="15" customHeight="1">
      <c r="B788" s="452"/>
      <c r="C788" s="528"/>
      <c r="D788" s="491"/>
      <c r="E788" s="529"/>
      <c r="F788" s="512"/>
      <c r="G788" s="531"/>
      <c r="H788" s="532"/>
    </row>
    <row r="789" spans="2:8" s="451" customFormat="1" ht="15" customHeight="1">
      <c r="B789" s="452"/>
      <c r="C789" s="528"/>
      <c r="D789" s="491"/>
      <c r="E789" s="529"/>
      <c r="F789" s="512"/>
      <c r="G789" s="531"/>
      <c r="H789" s="532"/>
    </row>
    <row r="790" spans="2:8" s="451" customFormat="1" ht="15" customHeight="1">
      <c r="B790" s="452"/>
      <c r="C790" s="533"/>
      <c r="D790" s="498"/>
      <c r="E790" s="534"/>
      <c r="F790" s="497"/>
      <c r="G790" s="535"/>
      <c r="H790" s="536"/>
    </row>
    <row r="791" spans="2:8" s="451" customFormat="1" ht="15" customHeight="1">
      <c r="B791" s="452"/>
      <c r="C791" s="476" t="s">
        <v>1271</v>
      </c>
      <c r="D791" s="531"/>
      <c r="E791" s="538"/>
      <c r="F791" s="498"/>
      <c r="G791" s="497"/>
      <c r="H791" s="539">
        <f>SUM(H780:H790)</f>
        <v>182.95</v>
      </c>
    </row>
    <row r="792" spans="2:8" s="451" customFormat="1" ht="15" customHeight="1">
      <c r="B792" s="452"/>
      <c r="C792" s="468" t="s">
        <v>1272</v>
      </c>
      <c r="D792" s="469"/>
      <c r="E792" s="469"/>
      <c r="F792" s="469"/>
      <c r="G792" s="469"/>
      <c r="H792" s="470"/>
    </row>
    <row r="793" spans="2:8" s="451" customFormat="1" ht="15" customHeight="1">
      <c r="B793" s="452"/>
      <c r="C793" s="474" t="s">
        <v>8</v>
      </c>
      <c r="D793" s="519"/>
      <c r="E793" s="519" t="s">
        <v>9</v>
      </c>
      <c r="F793" s="543" t="s">
        <v>10</v>
      </c>
      <c r="G793" s="520" t="s">
        <v>1261</v>
      </c>
      <c r="H793" s="519" t="s">
        <v>1264</v>
      </c>
    </row>
    <row r="794" spans="2:8" s="451" customFormat="1" ht="15" customHeight="1">
      <c r="B794" s="452"/>
      <c r="C794" s="1195"/>
      <c r="D794" s="1196"/>
      <c r="E794" s="545"/>
      <c r="F794" s="567"/>
      <c r="G794" s="544"/>
      <c r="H794" s="479"/>
    </row>
    <row r="795" spans="2:8" s="451" customFormat="1" ht="15" customHeight="1">
      <c r="B795" s="452"/>
      <c r="C795" s="613"/>
      <c r="D795" s="531"/>
      <c r="E795" s="547"/>
      <c r="F795" s="512"/>
      <c r="G795" s="476"/>
      <c r="H795" s="510"/>
    </row>
    <row r="796" spans="2:8" s="451" customFormat="1" ht="15" customHeight="1">
      <c r="B796" s="452"/>
      <c r="C796" s="613"/>
      <c r="D796" s="531"/>
      <c r="E796" s="547"/>
      <c r="F796" s="512"/>
      <c r="G796" s="476"/>
      <c r="H796" s="510"/>
    </row>
    <row r="797" spans="2:8" s="451" customFormat="1" ht="15" customHeight="1">
      <c r="B797" s="452"/>
      <c r="C797" s="613"/>
      <c r="D797" s="531"/>
      <c r="E797" s="547"/>
      <c r="F797" s="512"/>
      <c r="G797" s="476"/>
      <c r="H797" s="510"/>
    </row>
    <row r="798" spans="2:8" s="451" customFormat="1" ht="15" customHeight="1">
      <c r="B798" s="452"/>
      <c r="C798" s="515" t="s">
        <v>1273</v>
      </c>
      <c r="D798" s="548"/>
      <c r="E798" s="548"/>
      <c r="F798" s="549"/>
      <c r="G798" s="550"/>
      <c r="H798" s="620">
        <f>SUM(H794:H797)</f>
        <v>0</v>
      </c>
    </row>
    <row r="799" spans="2:8" s="451" customFormat="1" ht="15" customHeight="1">
      <c r="B799" s="452"/>
      <c r="C799" s="491"/>
      <c r="D799" s="491"/>
      <c r="E799" s="496"/>
      <c r="F799" s="498"/>
      <c r="G799" s="551"/>
      <c r="H799" s="552">
        <f>H768+H777+H791+H798</f>
        <v>191.66562999999999</v>
      </c>
    </row>
    <row r="800" spans="2:8" s="451" customFormat="1" ht="15" customHeight="1">
      <c r="B800" s="452"/>
      <c r="C800" s="553"/>
      <c r="D800" s="553"/>
      <c r="E800" s="515" t="s">
        <v>1274</v>
      </c>
      <c r="F800" s="549"/>
      <c r="G800" s="548"/>
      <c r="H800" s="470">
        <f>ROUND((H798+H791+H777+H768),2)</f>
        <v>191.67</v>
      </c>
    </row>
    <row r="801" spans="2:8" s="451" customFormat="1" ht="15" customHeight="1">
      <c r="B801" s="452"/>
      <c r="C801" s="553"/>
      <c r="D801" s="553"/>
      <c r="E801" s="468" t="s">
        <v>1275</v>
      </c>
      <c r="F801" s="549"/>
      <c r="G801" s="554">
        <v>0.15</v>
      </c>
      <c r="H801" s="548">
        <f>H800*G801</f>
        <v>28.750499999999999</v>
      </c>
    </row>
    <row r="802" spans="2:8" s="451" customFormat="1" ht="15" customHeight="1">
      <c r="B802" s="452"/>
      <c r="C802" s="553"/>
      <c r="D802" s="553"/>
      <c r="E802" s="468" t="s">
        <v>1276</v>
      </c>
      <c r="F802" s="549"/>
      <c r="G802" s="554">
        <v>0.05</v>
      </c>
      <c r="H802" s="548">
        <f>H800*G802</f>
        <v>9.583499999999999</v>
      </c>
    </row>
    <row r="803" spans="2:8" s="451" customFormat="1" ht="15" customHeight="1">
      <c r="B803" s="452"/>
      <c r="C803" s="553"/>
      <c r="D803" s="553"/>
      <c r="E803" s="468" t="s">
        <v>1277</v>
      </c>
      <c r="F803" s="549"/>
      <c r="G803" s="548"/>
      <c r="H803" s="548">
        <f>SUM(H800:H802)</f>
        <v>230.00399999999996</v>
      </c>
    </row>
    <row r="804" spans="2:8" s="451" customFormat="1" ht="15" customHeight="1">
      <c r="B804" s="452"/>
      <c r="C804" s="553"/>
      <c r="D804" s="553"/>
      <c r="E804" s="502" t="s">
        <v>1587</v>
      </c>
      <c r="F804" s="498"/>
      <c r="G804" s="535"/>
      <c r="H804" s="555">
        <f>ROUND((H803),2)</f>
        <v>230</v>
      </c>
    </row>
    <row r="805" spans="2:8" s="451" customFormat="1" ht="15" customHeight="1">
      <c r="B805" s="452"/>
      <c r="C805" s="650" t="s">
        <v>1691</v>
      </c>
      <c r="D805" s="465"/>
      <c r="E805" s="556"/>
      <c r="F805" s="460"/>
      <c r="G805" s="460"/>
      <c r="H805" s="556"/>
    </row>
    <row r="806" spans="2:8" s="451" customFormat="1" ht="15" customHeight="1">
      <c r="B806" s="452"/>
      <c r="C806" s="465"/>
      <c r="D806" s="465"/>
      <c r="E806" s="465"/>
      <c r="F806" s="465"/>
      <c r="G806" s="465"/>
      <c r="H806" s="465"/>
    </row>
    <row r="807" spans="2:8" s="451" customFormat="1" ht="15" customHeight="1">
      <c r="B807" s="452"/>
      <c r="C807" s="651" t="s">
        <v>1403</v>
      </c>
      <c r="D807" s="465"/>
      <c r="E807" s="465"/>
      <c r="F807" s="465"/>
      <c r="G807" s="465"/>
      <c r="H807" s="460"/>
    </row>
    <row r="808" spans="2:8" s="451" customFormat="1" ht="15" customHeight="1">
      <c r="B808" s="452"/>
      <c r="C808" s="455"/>
      <c r="D808" s="465"/>
      <c r="E808" s="465"/>
      <c r="F808" s="557"/>
      <c r="G808" s="558"/>
      <c r="H808" s="558"/>
    </row>
    <row r="809" spans="2:8" s="451" customFormat="1" ht="15" customHeight="1">
      <c r="B809" s="452"/>
      <c r="C809" s="455"/>
      <c r="D809" s="559"/>
      <c r="E809" s="559"/>
      <c r="F809" s="1205" t="s">
        <v>1405</v>
      </c>
      <c r="G809" s="1205"/>
      <c r="H809" s="1205"/>
    </row>
    <row r="810" spans="2:8" s="451" customFormat="1" ht="15" customHeight="1">
      <c r="B810" s="452"/>
      <c r="C810" s="455"/>
      <c r="D810" s="559"/>
      <c r="E810" s="559"/>
      <c r="F810" s="1205"/>
      <c r="G810" s="1205"/>
      <c r="H810" s="1205"/>
    </row>
    <row r="811" spans="2:8" s="451" customFormat="1" ht="15" customHeight="1">
      <c r="B811" s="452"/>
      <c r="C811" s="455"/>
      <c r="D811" s="460"/>
      <c r="E811" s="460"/>
      <c r="F811" s="560"/>
      <c r="G811" s="560"/>
      <c r="H811" s="460"/>
    </row>
    <row r="812" spans="2:8" s="451" customFormat="1" ht="80.099999999999994" customHeight="1">
      <c r="B812" s="452"/>
      <c r="C812" s="455"/>
      <c r="D812" s="455"/>
      <c r="E812" s="455"/>
      <c r="F812" s="455"/>
      <c r="G812" s="455"/>
      <c r="H812" s="455"/>
    </row>
    <row r="813" spans="2:8" s="451" customFormat="1" ht="15" customHeight="1">
      <c r="B813" s="452"/>
      <c r="C813" s="561"/>
      <c r="D813" s="465"/>
      <c r="E813" s="455"/>
      <c r="F813" s="456" t="s">
        <v>1254</v>
      </c>
      <c r="G813" s="562">
        <v>15</v>
      </c>
      <c r="H813" s="457"/>
    </row>
    <row r="814" spans="2:8" s="451" customFormat="1" ht="21.75" customHeight="1">
      <c r="B814" s="452"/>
      <c r="C814" s="1208" t="s">
        <v>1579</v>
      </c>
      <c r="D814" s="1208"/>
      <c r="E814" s="1208"/>
      <c r="F814" s="1208"/>
      <c r="G814" s="1208"/>
      <c r="H814" s="1208"/>
    </row>
    <row r="815" spans="2:8" s="451" customFormat="1" ht="15" customHeight="1">
      <c r="B815" s="452"/>
      <c r="C815" s="458" t="s">
        <v>1255</v>
      </c>
      <c r="D815" s="585" t="str">
        <f>+'PRESUPUESTO UNIV UARTES'!B24</f>
        <v>1.15</v>
      </c>
      <c r="E815" s="460"/>
      <c r="F815" s="460"/>
      <c r="G815" s="461" t="s">
        <v>1256</v>
      </c>
      <c r="H815" s="462" t="str">
        <f>+'PRESUPUESTO UNIV UARTES'!G24</f>
        <v>u</v>
      </c>
    </row>
    <row r="816" spans="2:8" s="451" customFormat="1" ht="15" customHeight="1">
      <c r="B816" s="452"/>
      <c r="C816" s="463" t="s">
        <v>1258</v>
      </c>
      <c r="D816" s="1204" t="str">
        <f>+'PRESUPUESTO UNIV UARTES'!C24</f>
        <v>Provisión e instalación de puerta Plegable, incluye cerradura y jamba</v>
      </c>
      <c r="E816" s="1204"/>
      <c r="F816" s="1204"/>
      <c r="G816" s="1204"/>
      <c r="H816" s="611"/>
    </row>
    <row r="817" spans="2:8" s="451" customFormat="1" ht="15" customHeight="1">
      <c r="B817" s="452"/>
      <c r="C817" s="465"/>
      <c r="D817" s="465"/>
      <c r="E817" s="465"/>
      <c r="F817" s="465"/>
      <c r="G817" s="465"/>
      <c r="H817" s="465"/>
    </row>
    <row r="818" spans="2:8" s="451" customFormat="1" ht="15" customHeight="1">
      <c r="B818" s="452"/>
      <c r="C818" s="468" t="s">
        <v>1259</v>
      </c>
      <c r="D818" s="469"/>
      <c r="E818" s="469"/>
      <c r="F818" s="469"/>
      <c r="G818" s="469"/>
      <c r="H818" s="470"/>
    </row>
    <row r="819" spans="2:8" s="451" customFormat="1" ht="15" customHeight="1">
      <c r="B819" s="452"/>
      <c r="C819" s="474" t="s">
        <v>8</v>
      </c>
      <c r="D819" s="474" t="s">
        <v>10</v>
      </c>
      <c r="E819" s="474" t="s">
        <v>1261</v>
      </c>
      <c r="F819" s="474" t="s">
        <v>1262</v>
      </c>
      <c r="G819" s="474" t="s">
        <v>1263</v>
      </c>
      <c r="H819" s="474" t="s">
        <v>1264</v>
      </c>
    </row>
    <row r="820" spans="2:8" s="451" customFormat="1" ht="15" customHeight="1">
      <c r="B820" s="452"/>
      <c r="C820" s="476" t="s">
        <v>1282</v>
      </c>
      <c r="D820" s="512"/>
      <c r="E820" s="478"/>
      <c r="F820" s="479"/>
      <c r="G820" s="591"/>
      <c r="H820" s="479">
        <f>5%*H833</f>
        <v>0.235235</v>
      </c>
    </row>
    <row r="821" spans="2:8" s="451" customFormat="1" ht="15" customHeight="1">
      <c r="B821" s="452"/>
      <c r="C821" s="476"/>
      <c r="D821" s="512"/>
      <c r="E821" s="476"/>
      <c r="F821" s="510"/>
      <c r="G821" s="566"/>
      <c r="H821" s="510"/>
    </row>
    <row r="822" spans="2:8" s="451" customFormat="1" ht="15" customHeight="1">
      <c r="B822" s="452"/>
      <c r="C822" s="476"/>
      <c r="D822" s="512"/>
      <c r="E822" s="476"/>
      <c r="F822" s="510"/>
      <c r="G822" s="566"/>
      <c r="H822" s="510"/>
    </row>
    <row r="823" spans="2:8" s="451" customFormat="1" ht="15" customHeight="1">
      <c r="B823" s="452"/>
      <c r="C823" s="476"/>
      <c r="D823" s="490"/>
      <c r="E823" s="476"/>
      <c r="F823" s="510"/>
      <c r="G823" s="512"/>
      <c r="H823" s="494"/>
    </row>
    <row r="824" spans="2:8" s="451" customFormat="1" ht="15" customHeight="1">
      <c r="B824" s="452"/>
      <c r="C824" s="515" t="s">
        <v>1279</v>
      </c>
      <c r="D824" s="514"/>
      <c r="E824" s="515"/>
      <c r="F824" s="563"/>
      <c r="G824" s="501"/>
      <c r="H824" s="564">
        <f>SUM(H820:H823)</f>
        <v>0.235235</v>
      </c>
    </row>
    <row r="825" spans="2:8" s="451" customFormat="1" ht="15" customHeight="1">
      <c r="B825" s="452"/>
      <c r="C825" s="502" t="s">
        <v>1267</v>
      </c>
      <c r="D825" s="503"/>
      <c r="E825" s="503"/>
      <c r="F825" s="503"/>
      <c r="G825" s="503"/>
      <c r="H825" s="470"/>
    </row>
    <row r="826" spans="2:8" s="451" customFormat="1" ht="15" customHeight="1">
      <c r="B826" s="452"/>
      <c r="C826" s="474" t="s">
        <v>8</v>
      </c>
      <c r="D826" s="573" t="s">
        <v>10</v>
      </c>
      <c r="E826" s="507" t="s">
        <v>1268</v>
      </c>
      <c r="F826" s="507" t="s">
        <v>1262</v>
      </c>
      <c r="G826" s="507" t="s">
        <v>1263</v>
      </c>
      <c r="H826" s="507" t="s">
        <v>1264</v>
      </c>
    </row>
    <row r="827" spans="2:8" s="451" customFormat="1" ht="15" customHeight="1">
      <c r="B827" s="452"/>
      <c r="C827" s="600" t="s">
        <v>1280</v>
      </c>
      <c r="D827" s="567">
        <v>1</v>
      </c>
      <c r="E827" s="587">
        <f>+'MANO DE OBRA'!F17</f>
        <v>3.83</v>
      </c>
      <c r="F827" s="479">
        <f>D827*E827</f>
        <v>3.83</v>
      </c>
      <c r="G827" s="565">
        <v>0.61099999999999999</v>
      </c>
      <c r="H827" s="479">
        <f>F827*G827</f>
        <v>2.3401299999999998</v>
      </c>
    </row>
    <row r="828" spans="2:8" s="451" customFormat="1" ht="15" customHeight="1">
      <c r="B828" s="452"/>
      <c r="C828" s="601" t="s">
        <v>1304</v>
      </c>
      <c r="D828" s="512">
        <v>1</v>
      </c>
      <c r="E828" s="599">
        <f>+'MANO DE OBRA'!F22</f>
        <v>3.87</v>
      </c>
      <c r="F828" s="510">
        <f>D828*E828</f>
        <v>3.87</v>
      </c>
      <c r="G828" s="566">
        <f>G827</f>
        <v>0.61099999999999999</v>
      </c>
      <c r="H828" s="510">
        <f>F828*G828</f>
        <v>2.3645700000000001</v>
      </c>
    </row>
    <row r="829" spans="2:8" s="451" customFormat="1" ht="15" customHeight="1">
      <c r="B829" s="452"/>
      <c r="C829" s="509"/>
      <c r="D829" s="512"/>
      <c r="E829" s="476"/>
      <c r="F829" s="510"/>
      <c r="G829" s="566"/>
      <c r="H829" s="510"/>
    </row>
    <row r="830" spans="2:8" s="451" customFormat="1" ht="15" customHeight="1">
      <c r="B830" s="452"/>
      <c r="C830" s="509"/>
      <c r="D830" s="512"/>
      <c r="E830" s="476"/>
      <c r="F830" s="510"/>
      <c r="G830" s="566"/>
      <c r="H830" s="510"/>
    </row>
    <row r="831" spans="2:8" s="451" customFormat="1" ht="15" customHeight="1">
      <c r="B831" s="452"/>
      <c r="C831" s="509"/>
      <c r="D831" s="512"/>
      <c r="E831" s="476"/>
      <c r="F831" s="492"/>
      <c r="G831" s="512"/>
      <c r="H831" s="532"/>
    </row>
    <row r="832" spans="2:8" s="451" customFormat="1" ht="15" customHeight="1">
      <c r="B832" s="452"/>
      <c r="C832" s="509"/>
      <c r="D832" s="512"/>
      <c r="E832" s="476"/>
      <c r="F832" s="510"/>
      <c r="G832" s="512"/>
      <c r="H832" s="510"/>
    </row>
    <row r="833" spans="2:8" s="451" customFormat="1" ht="15" customHeight="1">
      <c r="B833" s="452"/>
      <c r="C833" s="514" t="s">
        <v>1295</v>
      </c>
      <c r="D833" s="514"/>
      <c r="E833" s="515"/>
      <c r="F833" s="514"/>
      <c r="G833" s="470"/>
      <c r="H833" s="501">
        <f>SUM(H827:H832)</f>
        <v>4.7046999999999999</v>
      </c>
    </row>
    <row r="834" spans="2:8" s="451" customFormat="1" ht="15" customHeight="1">
      <c r="B834" s="452"/>
      <c r="C834" s="502" t="s">
        <v>547</v>
      </c>
      <c r="D834" s="469"/>
      <c r="E834" s="503"/>
      <c r="F834" s="503"/>
      <c r="G834" s="469"/>
      <c r="H834" s="470"/>
    </row>
    <row r="835" spans="2:8" s="451" customFormat="1" ht="15" customHeight="1">
      <c r="B835" s="452"/>
      <c r="C835" s="474" t="s">
        <v>8</v>
      </c>
      <c r="D835" s="568"/>
      <c r="E835" s="568" t="s">
        <v>9</v>
      </c>
      <c r="F835" s="580" t="s">
        <v>10</v>
      </c>
      <c r="G835" s="580" t="s">
        <v>1270</v>
      </c>
      <c r="H835" s="568" t="s">
        <v>1264</v>
      </c>
    </row>
    <row r="836" spans="2:8" s="451" customFormat="1" ht="15" customHeight="1">
      <c r="B836" s="452"/>
      <c r="C836" s="522" t="s">
        <v>1595</v>
      </c>
      <c r="D836" s="523"/>
      <c r="E836" s="592" t="s">
        <v>1257</v>
      </c>
      <c r="F836" s="567">
        <v>1</v>
      </c>
      <c r="G836" s="593">
        <v>97.5</v>
      </c>
      <c r="H836" s="479">
        <f>F836*G836</f>
        <v>97.5</v>
      </c>
    </row>
    <row r="837" spans="2:8" s="451" customFormat="1" ht="15" customHeight="1">
      <c r="B837" s="452"/>
      <c r="C837" s="528" t="s">
        <v>1305</v>
      </c>
      <c r="D837" s="491"/>
      <c r="E837" s="594" t="s">
        <v>1306</v>
      </c>
      <c r="F837" s="512">
        <v>1</v>
      </c>
      <c r="G837" s="595">
        <v>3.58</v>
      </c>
      <c r="H837" s="532">
        <f>F837*G837</f>
        <v>3.58</v>
      </c>
    </row>
    <row r="838" spans="2:8" s="451" customFormat="1" ht="15" customHeight="1">
      <c r="B838" s="452"/>
      <c r="C838" s="528" t="s">
        <v>1307</v>
      </c>
      <c r="D838" s="491"/>
      <c r="E838" s="529" t="s">
        <v>1257</v>
      </c>
      <c r="F838" s="512">
        <v>1</v>
      </c>
      <c r="G838" s="491">
        <v>14.43</v>
      </c>
      <c r="H838" s="510">
        <f>F838*G838</f>
        <v>14.43</v>
      </c>
    </row>
    <row r="839" spans="2:8" s="451" customFormat="1" ht="15" customHeight="1">
      <c r="B839" s="452"/>
      <c r="C839" s="528" t="s">
        <v>1593</v>
      </c>
      <c r="D839" s="491"/>
      <c r="E839" s="529" t="s">
        <v>1257</v>
      </c>
      <c r="F839" s="512">
        <v>2</v>
      </c>
      <c r="G839" s="531">
        <v>8</v>
      </c>
      <c r="H839" s="510">
        <f t="shared" ref="H839:H840" si="21">F839*G839</f>
        <v>16</v>
      </c>
    </row>
    <row r="840" spans="2:8" s="451" customFormat="1" ht="15" customHeight="1">
      <c r="B840" s="452"/>
      <c r="C840" s="528" t="s">
        <v>1594</v>
      </c>
      <c r="D840" s="491"/>
      <c r="E840" s="529" t="s">
        <v>1257</v>
      </c>
      <c r="F840" s="512">
        <v>1</v>
      </c>
      <c r="G840" s="531">
        <v>18</v>
      </c>
      <c r="H840" s="510">
        <f t="shared" si="21"/>
        <v>18</v>
      </c>
    </row>
    <row r="841" spans="2:8" s="451" customFormat="1" ht="15" customHeight="1">
      <c r="B841" s="452"/>
      <c r="C841" s="528"/>
      <c r="D841" s="491"/>
      <c r="E841" s="529"/>
      <c r="F841" s="512"/>
      <c r="G841" s="531"/>
      <c r="H841" s="532"/>
    </row>
    <row r="842" spans="2:8" s="451" customFormat="1" ht="15" customHeight="1">
      <c r="B842" s="452"/>
      <c r="C842" s="528"/>
      <c r="D842" s="491"/>
      <c r="E842" s="529"/>
      <c r="F842" s="512"/>
      <c r="G842" s="531"/>
      <c r="H842" s="532"/>
    </row>
    <row r="843" spans="2:8" s="451" customFormat="1" ht="15" customHeight="1">
      <c r="B843" s="452"/>
      <c r="C843" s="528"/>
      <c r="D843" s="491"/>
      <c r="E843" s="529"/>
      <c r="F843" s="512"/>
      <c r="G843" s="531"/>
      <c r="H843" s="532"/>
    </row>
    <row r="844" spans="2:8" s="451" customFormat="1" ht="15" customHeight="1">
      <c r="B844" s="452"/>
      <c r="C844" s="528"/>
      <c r="D844" s="491"/>
      <c r="E844" s="529"/>
      <c r="F844" s="512"/>
      <c r="G844" s="531"/>
      <c r="H844" s="532"/>
    </row>
    <row r="845" spans="2:8" s="451" customFormat="1" ht="15" customHeight="1">
      <c r="B845" s="452"/>
      <c r="C845" s="528"/>
      <c r="D845" s="491"/>
      <c r="E845" s="529"/>
      <c r="F845" s="512"/>
      <c r="G845" s="531"/>
      <c r="H845" s="532"/>
    </row>
    <row r="846" spans="2:8" s="451" customFormat="1" ht="15" customHeight="1">
      <c r="B846" s="452"/>
      <c r="C846" s="533"/>
      <c r="D846" s="498"/>
      <c r="E846" s="534"/>
      <c r="F846" s="497"/>
      <c r="G846" s="535"/>
      <c r="H846" s="536"/>
    </row>
    <row r="847" spans="2:8" s="451" customFormat="1" ht="15" customHeight="1">
      <c r="B847" s="452"/>
      <c r="C847" s="476" t="s">
        <v>1271</v>
      </c>
      <c r="D847" s="531"/>
      <c r="E847" s="538"/>
      <c r="F847" s="498"/>
      <c r="G847" s="497"/>
      <c r="H847" s="539">
        <f>SUM(H836:H846)</f>
        <v>149.51</v>
      </c>
    </row>
    <row r="848" spans="2:8" s="451" customFormat="1" ht="15" customHeight="1">
      <c r="B848" s="452"/>
      <c r="C848" s="468" t="s">
        <v>1272</v>
      </c>
      <c r="D848" s="469"/>
      <c r="E848" s="469"/>
      <c r="F848" s="469"/>
      <c r="G848" s="469"/>
      <c r="H848" s="470"/>
    </row>
    <row r="849" spans="2:8" s="451" customFormat="1" ht="15" customHeight="1">
      <c r="B849" s="452"/>
      <c r="C849" s="474" t="s">
        <v>8</v>
      </c>
      <c r="D849" s="568"/>
      <c r="E849" s="568" t="s">
        <v>9</v>
      </c>
      <c r="F849" s="580" t="s">
        <v>10</v>
      </c>
      <c r="G849" s="579" t="s">
        <v>1261</v>
      </c>
      <c r="H849" s="580" t="s">
        <v>1264</v>
      </c>
    </row>
    <row r="850" spans="2:8" s="451" customFormat="1" ht="15" customHeight="1">
      <c r="B850" s="452"/>
      <c r="C850" s="596"/>
      <c r="D850" s="526"/>
      <c r="E850" s="586"/>
      <c r="F850" s="567"/>
      <c r="G850" s="587"/>
      <c r="H850" s="612"/>
    </row>
    <row r="851" spans="2:8" s="451" customFormat="1" ht="15" customHeight="1">
      <c r="B851" s="452"/>
      <c r="C851" s="613"/>
      <c r="D851" s="519"/>
      <c r="E851" s="519"/>
      <c r="F851" s="614"/>
      <c r="G851" s="615"/>
      <c r="H851" s="612"/>
    </row>
    <row r="852" spans="2:8" s="451" customFormat="1" ht="15" customHeight="1">
      <c r="B852" s="452"/>
      <c r="C852" s="613"/>
      <c r="D852" s="519"/>
      <c r="E852" s="519"/>
      <c r="F852" s="614"/>
      <c r="G852" s="615"/>
      <c r="H852" s="612"/>
    </row>
    <row r="853" spans="2:8" s="451" customFormat="1" ht="15" customHeight="1">
      <c r="B853" s="452"/>
      <c r="C853" s="528"/>
      <c r="D853" s="531"/>
      <c r="E853" s="547"/>
      <c r="F853" s="616"/>
      <c r="G853" s="584"/>
      <c r="H853" s="612"/>
    </row>
    <row r="854" spans="2:8" s="451" customFormat="1" ht="15" customHeight="1">
      <c r="B854" s="452"/>
      <c r="C854" s="515" t="s">
        <v>1273</v>
      </c>
      <c r="D854" s="548"/>
      <c r="E854" s="548"/>
      <c r="F854" s="549"/>
      <c r="G854" s="582"/>
      <c r="H854" s="609">
        <f>SUM(H850:H853)</f>
        <v>0</v>
      </c>
    </row>
    <row r="855" spans="2:8" s="451" customFormat="1" ht="15" customHeight="1">
      <c r="B855" s="452"/>
      <c r="C855" s="491"/>
      <c r="D855" s="491"/>
      <c r="E855" s="496"/>
      <c r="F855" s="498"/>
      <c r="G855" s="551"/>
      <c r="H855" s="552">
        <f>H824+H833+H847+H854</f>
        <v>154.44993499999998</v>
      </c>
    </row>
    <row r="856" spans="2:8" s="451" customFormat="1" ht="15" customHeight="1">
      <c r="B856" s="452"/>
      <c r="C856" s="553"/>
      <c r="D856" s="553"/>
      <c r="E856" s="515" t="s">
        <v>1274</v>
      </c>
      <c r="F856" s="549"/>
      <c r="G856" s="548"/>
      <c r="H856" s="470">
        <f>ROUND((H854+H847+H833+H824),2)</f>
        <v>154.44999999999999</v>
      </c>
    </row>
    <row r="857" spans="2:8" s="451" customFormat="1" ht="15" customHeight="1">
      <c r="B857" s="452"/>
      <c r="C857" s="553"/>
      <c r="D857" s="553"/>
      <c r="E857" s="468" t="s">
        <v>1275</v>
      </c>
      <c r="F857" s="549"/>
      <c r="G857" s="554">
        <v>0.15</v>
      </c>
      <c r="H857" s="548">
        <f>H856*G857</f>
        <v>23.167499999999997</v>
      </c>
    </row>
    <row r="858" spans="2:8" s="451" customFormat="1" ht="15" customHeight="1">
      <c r="B858" s="452"/>
      <c r="C858" s="553"/>
      <c r="D858" s="553"/>
      <c r="E858" s="468" t="s">
        <v>1276</v>
      </c>
      <c r="F858" s="549"/>
      <c r="G858" s="554">
        <v>0.05</v>
      </c>
      <c r="H858" s="548">
        <f>H856*G858</f>
        <v>7.7225000000000001</v>
      </c>
    </row>
    <row r="859" spans="2:8" s="451" customFormat="1" ht="15" customHeight="1">
      <c r="B859" s="452"/>
      <c r="C859" s="553"/>
      <c r="D859" s="553"/>
      <c r="E859" s="468" t="s">
        <v>1277</v>
      </c>
      <c r="F859" s="549"/>
      <c r="G859" s="548"/>
      <c r="H859" s="548">
        <f>SUM(H856:H858)</f>
        <v>185.33999999999997</v>
      </c>
    </row>
    <row r="860" spans="2:8" s="451" customFormat="1" ht="15" customHeight="1">
      <c r="B860" s="452"/>
      <c r="C860" s="553"/>
      <c r="D860" s="553"/>
      <c r="E860" s="502" t="s">
        <v>1278</v>
      </c>
      <c r="F860" s="498"/>
      <c r="G860" s="535"/>
      <c r="H860" s="555">
        <f>ROUND((H859),2)</f>
        <v>185.34</v>
      </c>
    </row>
    <row r="861" spans="2:8" s="451" customFormat="1" ht="15" customHeight="1">
      <c r="B861" s="452"/>
      <c r="C861" s="650" t="s">
        <v>1692</v>
      </c>
      <c r="D861" s="465"/>
      <c r="E861" s="556"/>
      <c r="F861" s="460"/>
      <c r="G861" s="460"/>
      <c r="H861" s="556"/>
    </row>
    <row r="862" spans="2:8" s="451" customFormat="1" ht="15" customHeight="1">
      <c r="B862" s="452"/>
      <c r="C862" s="465"/>
      <c r="D862" s="465"/>
      <c r="E862" s="465"/>
      <c r="F862" s="465"/>
      <c r="G862" s="465"/>
      <c r="H862" s="465"/>
    </row>
    <row r="863" spans="2:8" s="451" customFormat="1" ht="15" customHeight="1">
      <c r="B863" s="452"/>
      <c r="C863" s="651" t="s">
        <v>1403</v>
      </c>
      <c r="D863" s="465"/>
      <c r="E863" s="465"/>
      <c r="F863" s="465"/>
      <c r="G863" s="465"/>
      <c r="H863" s="460"/>
    </row>
    <row r="864" spans="2:8" s="451" customFormat="1" ht="15" customHeight="1">
      <c r="B864" s="452"/>
      <c r="C864" s="455"/>
      <c r="D864" s="465"/>
      <c r="E864" s="465"/>
      <c r="F864" s="557"/>
      <c r="G864" s="558"/>
      <c r="H864" s="558"/>
    </row>
    <row r="865" spans="2:8" s="451" customFormat="1" ht="15" customHeight="1">
      <c r="B865" s="452"/>
      <c r="C865" s="455"/>
      <c r="D865" s="559"/>
      <c r="E865" s="559"/>
      <c r="F865" s="1205" t="s">
        <v>1405</v>
      </c>
      <c r="G865" s="1205"/>
      <c r="H865" s="1205"/>
    </row>
    <row r="866" spans="2:8" s="720" customFormat="1" ht="15" customHeight="1">
      <c r="B866" s="719"/>
      <c r="C866" s="455"/>
      <c r="D866" s="559"/>
      <c r="E866" s="559"/>
      <c r="F866" s="1205"/>
      <c r="G866" s="1205"/>
      <c r="H866" s="1205"/>
    </row>
    <row r="867" spans="2:8" s="720" customFormat="1" ht="15" customHeight="1">
      <c r="B867" s="719"/>
      <c r="C867" s="455"/>
      <c r="D867" s="460"/>
      <c r="E867" s="460"/>
      <c r="F867" s="560"/>
      <c r="G867" s="560"/>
      <c r="H867" s="460"/>
    </row>
    <row r="868" spans="2:8" s="720" customFormat="1" ht="80.099999999999994" customHeight="1">
      <c r="B868" s="719"/>
      <c r="C868" s="455"/>
      <c r="D868" s="455"/>
      <c r="E868" s="455"/>
      <c r="F868" s="455"/>
      <c r="G868" s="455"/>
      <c r="H868" s="455"/>
    </row>
    <row r="869" spans="2:8" s="722" customFormat="1" ht="15" customHeight="1">
      <c r="B869" s="721"/>
      <c r="C869" s="561"/>
      <c r="D869" s="465"/>
      <c r="E869" s="455"/>
      <c r="F869" s="456" t="s">
        <v>1254</v>
      </c>
      <c r="G869" s="562">
        <v>16</v>
      </c>
      <c r="H869" s="457"/>
    </row>
    <row r="870" spans="2:8" s="722" customFormat="1" ht="21.75" customHeight="1">
      <c r="B870" s="721"/>
      <c r="C870" s="1208" t="s">
        <v>1579</v>
      </c>
      <c r="D870" s="1208"/>
      <c r="E870" s="1208"/>
      <c r="F870" s="1208"/>
      <c r="G870" s="1208"/>
      <c r="H870" s="1208"/>
    </row>
    <row r="871" spans="2:8" s="722" customFormat="1" ht="15" customHeight="1">
      <c r="B871" s="721"/>
      <c r="C871" s="458" t="s">
        <v>1255</v>
      </c>
      <c r="D871" s="585" t="str">
        <f>+'PRESUPUESTO UNIV UARTES'!B25</f>
        <v>1.16</v>
      </c>
      <c r="E871" s="460"/>
      <c r="F871" s="460"/>
      <c r="G871" s="461" t="s">
        <v>1256</v>
      </c>
      <c r="H871" s="462" t="str">
        <f>+'PRESUPUESTO UNIV UARTES'!G25</f>
        <v>u</v>
      </c>
    </row>
    <row r="872" spans="2:8" s="722" customFormat="1" ht="15" customHeight="1">
      <c r="B872" s="721"/>
      <c r="C872" s="463" t="s">
        <v>1258</v>
      </c>
      <c r="D872" s="1204" t="str">
        <f>+'PRESUPUESTO UNIV UARTES'!C25</f>
        <v>Rampa metálica con estructura- incluye elementos de sujeción</v>
      </c>
      <c r="E872" s="1204"/>
      <c r="F872" s="1204"/>
      <c r="G872" s="1204"/>
      <c r="H872" s="611"/>
    </row>
    <row r="873" spans="2:8" s="722" customFormat="1" ht="15" customHeight="1">
      <c r="B873" s="721"/>
      <c r="C873" s="465"/>
      <c r="D873" s="465"/>
      <c r="E873" s="465"/>
      <c r="F873" s="465"/>
      <c r="G873" s="465"/>
      <c r="H873" s="465"/>
    </row>
    <row r="874" spans="2:8" s="722" customFormat="1" ht="15" customHeight="1">
      <c r="B874" s="721"/>
      <c r="C874" s="468" t="s">
        <v>1259</v>
      </c>
      <c r="D874" s="469"/>
      <c r="E874" s="469"/>
      <c r="F874" s="469"/>
      <c r="G874" s="469"/>
      <c r="H874" s="470"/>
    </row>
    <row r="875" spans="2:8" s="722" customFormat="1" ht="15" customHeight="1">
      <c r="B875" s="721"/>
      <c r="C875" s="474" t="s">
        <v>8</v>
      </c>
      <c r="D875" s="474" t="s">
        <v>10</v>
      </c>
      <c r="E875" s="474" t="s">
        <v>1261</v>
      </c>
      <c r="F875" s="474" t="s">
        <v>1262</v>
      </c>
      <c r="G875" s="474" t="s">
        <v>1263</v>
      </c>
      <c r="H875" s="474" t="s">
        <v>1264</v>
      </c>
    </row>
    <row r="876" spans="2:8" s="722" customFormat="1" ht="15" customHeight="1">
      <c r="B876" s="721"/>
      <c r="C876" s="476" t="s">
        <v>1282</v>
      </c>
      <c r="D876" s="512"/>
      <c r="E876" s="478"/>
      <c r="F876" s="479"/>
      <c r="G876" s="591"/>
      <c r="H876" s="479">
        <f>5%*H889</f>
        <v>0.47618900000000003</v>
      </c>
    </row>
    <row r="877" spans="2:8" s="722" customFormat="1" ht="15" customHeight="1">
      <c r="B877" s="721"/>
      <c r="C877" s="476"/>
      <c r="D877" s="512"/>
      <c r="E877" s="476"/>
      <c r="F877" s="510"/>
      <c r="G877" s="566"/>
      <c r="H877" s="510"/>
    </row>
    <row r="878" spans="2:8" s="722" customFormat="1" ht="15" customHeight="1">
      <c r="B878" s="721"/>
      <c r="C878" s="476"/>
      <c r="D878" s="512"/>
      <c r="E878" s="476"/>
      <c r="F878" s="510"/>
      <c r="G878" s="566"/>
      <c r="H878" s="510"/>
    </row>
    <row r="879" spans="2:8" s="722" customFormat="1" ht="15" customHeight="1">
      <c r="B879" s="721"/>
      <c r="C879" s="476"/>
      <c r="D879" s="490"/>
      <c r="E879" s="476"/>
      <c r="F879" s="510"/>
      <c r="G879" s="512"/>
      <c r="H879" s="494"/>
    </row>
    <row r="880" spans="2:8" s="722" customFormat="1" ht="15" customHeight="1">
      <c r="B880" s="721"/>
      <c r="C880" s="515" t="s">
        <v>1279</v>
      </c>
      <c r="D880" s="514"/>
      <c r="E880" s="515"/>
      <c r="F880" s="563"/>
      <c r="G880" s="501"/>
      <c r="H880" s="564">
        <f>SUM(H876:H879)</f>
        <v>0.47618900000000003</v>
      </c>
    </row>
    <row r="881" spans="2:8" s="722" customFormat="1" ht="15" customHeight="1">
      <c r="B881" s="721"/>
      <c r="C881" s="502" t="s">
        <v>1267</v>
      </c>
      <c r="D881" s="503"/>
      <c r="E881" s="503"/>
      <c r="F881" s="503"/>
      <c r="G881" s="503"/>
      <c r="H881" s="470"/>
    </row>
    <row r="882" spans="2:8" s="722" customFormat="1" ht="15" customHeight="1">
      <c r="B882" s="721"/>
      <c r="C882" s="474" t="s">
        <v>8</v>
      </c>
      <c r="D882" s="573" t="s">
        <v>10</v>
      </c>
      <c r="E882" s="507" t="s">
        <v>1268</v>
      </c>
      <c r="F882" s="507" t="s">
        <v>1262</v>
      </c>
      <c r="G882" s="507" t="s">
        <v>1263</v>
      </c>
      <c r="H882" s="507" t="s">
        <v>1264</v>
      </c>
    </row>
    <row r="883" spans="2:8" s="722" customFormat="1" ht="15" customHeight="1">
      <c r="B883" s="721"/>
      <c r="C883" s="600" t="s">
        <v>1280</v>
      </c>
      <c r="D883" s="567">
        <v>2</v>
      </c>
      <c r="E883" s="587">
        <f>+'MANO DE OBRA'!F17</f>
        <v>3.83</v>
      </c>
      <c r="F883" s="479">
        <f>D883*E883</f>
        <v>7.66</v>
      </c>
      <c r="G883" s="565">
        <v>0.82599999999999996</v>
      </c>
      <c r="H883" s="479">
        <f>F883*G883</f>
        <v>6.3271600000000001</v>
      </c>
    </row>
    <row r="884" spans="2:8" s="722" customFormat="1" ht="15" customHeight="1">
      <c r="B884" s="721"/>
      <c r="C884" s="601" t="s">
        <v>1693</v>
      </c>
      <c r="D884" s="512">
        <v>1</v>
      </c>
      <c r="E884" s="599">
        <f>+'MANO DE OBRA'!F22</f>
        <v>3.87</v>
      </c>
      <c r="F884" s="510">
        <f>D884*E884</f>
        <v>3.87</v>
      </c>
      <c r="G884" s="566">
        <f>G883</f>
        <v>0.82599999999999996</v>
      </c>
      <c r="H884" s="510">
        <f>F884*G884</f>
        <v>3.1966199999999998</v>
      </c>
    </row>
    <row r="885" spans="2:8" s="722" customFormat="1" ht="15" customHeight="1">
      <c r="B885" s="721"/>
      <c r="C885" s="509"/>
      <c r="D885" s="512"/>
      <c r="E885" s="476"/>
      <c r="F885" s="510"/>
      <c r="G885" s="566"/>
      <c r="H885" s="510"/>
    </row>
    <row r="886" spans="2:8" s="722" customFormat="1" ht="15" customHeight="1">
      <c r="B886" s="721"/>
      <c r="C886" s="509"/>
      <c r="D886" s="512"/>
      <c r="E886" s="476"/>
      <c r="F886" s="510"/>
      <c r="G886" s="566"/>
      <c r="H886" s="510"/>
    </row>
    <row r="887" spans="2:8" s="722" customFormat="1" ht="15" customHeight="1">
      <c r="B887" s="721"/>
      <c r="C887" s="509"/>
      <c r="D887" s="512"/>
      <c r="E887" s="476"/>
      <c r="F887" s="492"/>
      <c r="G887" s="512"/>
      <c r="H887" s="532"/>
    </row>
    <row r="888" spans="2:8" s="722" customFormat="1" ht="15" customHeight="1">
      <c r="B888" s="721"/>
      <c r="C888" s="509"/>
      <c r="D888" s="512"/>
      <c r="E888" s="476"/>
      <c r="F888" s="510"/>
      <c r="G888" s="512"/>
      <c r="H888" s="510"/>
    </row>
    <row r="889" spans="2:8" s="722" customFormat="1" ht="15" customHeight="1">
      <c r="B889" s="721"/>
      <c r="C889" s="514" t="s">
        <v>1295</v>
      </c>
      <c r="D889" s="514"/>
      <c r="E889" s="515"/>
      <c r="F889" s="514"/>
      <c r="G889" s="470"/>
      <c r="H889" s="501">
        <f>SUM(H883:H888)</f>
        <v>9.5237800000000004</v>
      </c>
    </row>
    <row r="890" spans="2:8" s="722" customFormat="1" ht="15" customHeight="1">
      <c r="B890" s="721"/>
      <c r="C890" s="502" t="s">
        <v>547</v>
      </c>
      <c r="D890" s="469"/>
      <c r="E890" s="503"/>
      <c r="F890" s="503"/>
      <c r="G890" s="469"/>
      <c r="H890" s="470"/>
    </row>
    <row r="891" spans="2:8" s="722" customFormat="1" ht="15" customHeight="1">
      <c r="B891" s="721"/>
      <c r="C891" s="474" t="s">
        <v>8</v>
      </c>
      <c r="D891" s="568"/>
      <c r="E891" s="568" t="s">
        <v>9</v>
      </c>
      <c r="F891" s="580" t="s">
        <v>10</v>
      </c>
      <c r="G891" s="580" t="s">
        <v>1270</v>
      </c>
      <c r="H891" s="568" t="s">
        <v>1264</v>
      </c>
    </row>
    <row r="892" spans="2:8" s="722" customFormat="1" ht="36" customHeight="1">
      <c r="B892" s="721"/>
      <c r="C892" s="1198" t="s">
        <v>1694</v>
      </c>
      <c r="D892" s="1199"/>
      <c r="E892" s="592" t="s">
        <v>1257</v>
      </c>
      <c r="F892" s="567">
        <v>1</v>
      </c>
      <c r="G892" s="593">
        <v>115</v>
      </c>
      <c r="H892" s="479">
        <f>F892*G892</f>
        <v>115</v>
      </c>
    </row>
    <row r="893" spans="2:8" s="722" customFormat="1" ht="15" customHeight="1">
      <c r="B893" s="721"/>
      <c r="C893" s="528"/>
      <c r="D893" s="491"/>
      <c r="E893" s="594"/>
      <c r="F893" s="512"/>
      <c r="G893" s="595"/>
      <c r="H893" s="532"/>
    </row>
    <row r="894" spans="2:8" s="722" customFormat="1" ht="15" customHeight="1">
      <c r="B894" s="721"/>
      <c r="C894" s="528"/>
      <c r="D894" s="491"/>
      <c r="E894" s="529"/>
      <c r="F894" s="512"/>
      <c r="G894" s="491"/>
      <c r="H894" s="510"/>
    </row>
    <row r="895" spans="2:8" s="722" customFormat="1" ht="15" customHeight="1">
      <c r="B895" s="721"/>
      <c r="C895" s="528"/>
      <c r="D895" s="491"/>
      <c r="E895" s="529"/>
      <c r="F895" s="512"/>
      <c r="G895" s="531"/>
      <c r="H895" s="510"/>
    </row>
    <row r="896" spans="2:8" s="722" customFormat="1" ht="15" customHeight="1">
      <c r="B896" s="721"/>
      <c r="C896" s="528"/>
      <c r="D896" s="491"/>
      <c r="E896" s="529"/>
      <c r="F896" s="512"/>
      <c r="G896" s="531"/>
      <c r="H896" s="510"/>
    </row>
    <row r="897" spans="2:8" s="722" customFormat="1" ht="15" customHeight="1">
      <c r="B897" s="721"/>
      <c r="C897" s="528"/>
      <c r="D897" s="491"/>
      <c r="E897" s="529"/>
      <c r="F897" s="512"/>
      <c r="G897" s="531"/>
      <c r="H897" s="532"/>
    </row>
    <row r="898" spans="2:8" s="722" customFormat="1" ht="15" customHeight="1">
      <c r="B898" s="721"/>
      <c r="C898" s="528"/>
      <c r="D898" s="491"/>
      <c r="E898" s="529"/>
      <c r="F898" s="512"/>
      <c r="G898" s="531"/>
      <c r="H898" s="532"/>
    </row>
    <row r="899" spans="2:8" s="722" customFormat="1" ht="15" customHeight="1">
      <c r="B899" s="721"/>
      <c r="C899" s="528"/>
      <c r="D899" s="491"/>
      <c r="E899" s="529"/>
      <c r="F899" s="512"/>
      <c r="G899" s="531"/>
      <c r="H899" s="532"/>
    </row>
    <row r="900" spans="2:8" s="722" customFormat="1" ht="15" customHeight="1">
      <c r="B900" s="721"/>
      <c r="C900" s="528"/>
      <c r="D900" s="491"/>
      <c r="E900" s="529"/>
      <c r="F900" s="512"/>
      <c r="G900" s="531"/>
      <c r="H900" s="532"/>
    </row>
    <row r="901" spans="2:8" s="722" customFormat="1" ht="15" customHeight="1">
      <c r="B901" s="721"/>
      <c r="C901" s="528"/>
      <c r="D901" s="491"/>
      <c r="E901" s="529"/>
      <c r="F901" s="512"/>
      <c r="G901" s="531"/>
      <c r="H901" s="532"/>
    </row>
    <row r="902" spans="2:8" s="722" customFormat="1" ht="15" customHeight="1">
      <c r="B902" s="721"/>
      <c r="C902" s="533"/>
      <c r="D902" s="498"/>
      <c r="E902" s="534"/>
      <c r="F902" s="497"/>
      <c r="G902" s="535"/>
      <c r="H902" s="536"/>
    </row>
    <row r="903" spans="2:8" s="722" customFormat="1" ht="15" customHeight="1">
      <c r="B903" s="721"/>
      <c r="C903" s="476" t="s">
        <v>1271</v>
      </c>
      <c r="D903" s="531"/>
      <c r="E903" s="538"/>
      <c r="F903" s="498"/>
      <c r="G903" s="497"/>
      <c r="H903" s="539">
        <f>SUM(H892:H902)</f>
        <v>115</v>
      </c>
    </row>
    <row r="904" spans="2:8" s="722" customFormat="1" ht="15" customHeight="1">
      <c r="B904" s="721"/>
      <c r="C904" s="468" t="s">
        <v>1272</v>
      </c>
      <c r="D904" s="469"/>
      <c r="E904" s="469"/>
      <c r="F904" s="469"/>
      <c r="G904" s="469"/>
      <c r="H904" s="470"/>
    </row>
    <row r="905" spans="2:8" s="722" customFormat="1" ht="15" customHeight="1">
      <c r="B905" s="721"/>
      <c r="C905" s="474" t="s">
        <v>8</v>
      </c>
      <c r="D905" s="568"/>
      <c r="E905" s="568" t="s">
        <v>9</v>
      </c>
      <c r="F905" s="580" t="s">
        <v>10</v>
      </c>
      <c r="G905" s="579" t="s">
        <v>1261</v>
      </c>
      <c r="H905" s="580" t="s">
        <v>1264</v>
      </c>
    </row>
    <row r="906" spans="2:8" s="722" customFormat="1" ht="15" customHeight="1">
      <c r="B906" s="721"/>
      <c r="C906" s="596"/>
      <c r="D906" s="526"/>
      <c r="E906" s="586"/>
      <c r="F906" s="567"/>
      <c r="G906" s="587"/>
      <c r="H906" s="612"/>
    </row>
    <row r="907" spans="2:8" s="722" customFormat="1" ht="15" customHeight="1">
      <c r="B907" s="721"/>
      <c r="C907" s="613"/>
      <c r="D907" s="519"/>
      <c r="E907" s="519"/>
      <c r="F907" s="614"/>
      <c r="G907" s="615"/>
      <c r="H907" s="612"/>
    </row>
    <row r="908" spans="2:8" s="722" customFormat="1" ht="15" customHeight="1">
      <c r="B908" s="721"/>
      <c r="C908" s="613"/>
      <c r="D908" s="519"/>
      <c r="E908" s="519"/>
      <c r="F908" s="614"/>
      <c r="G908" s="615"/>
      <c r="H908" s="612"/>
    </row>
    <row r="909" spans="2:8" s="722" customFormat="1" ht="15" customHeight="1">
      <c r="B909" s="721"/>
      <c r="C909" s="528"/>
      <c r="D909" s="531"/>
      <c r="E909" s="547"/>
      <c r="F909" s="616"/>
      <c r="G909" s="584"/>
      <c r="H909" s="612"/>
    </row>
    <row r="910" spans="2:8" s="722" customFormat="1" ht="15" customHeight="1">
      <c r="B910" s="721"/>
      <c r="C910" s="515" t="s">
        <v>1273</v>
      </c>
      <c r="D910" s="548"/>
      <c r="E910" s="548"/>
      <c r="F910" s="549"/>
      <c r="G910" s="582"/>
      <c r="H910" s="609">
        <f>SUM(H906:H909)</f>
        <v>0</v>
      </c>
    </row>
    <row r="911" spans="2:8" s="722" customFormat="1" ht="15" customHeight="1">
      <c r="B911" s="721"/>
      <c r="C911" s="491"/>
      <c r="D911" s="491"/>
      <c r="E911" s="496"/>
      <c r="F911" s="498"/>
      <c r="G911" s="551"/>
      <c r="H911" s="552">
        <f>H880+H889+H903+H910</f>
        <v>124.99996899999999</v>
      </c>
    </row>
    <row r="912" spans="2:8" s="722" customFormat="1" ht="15" customHeight="1">
      <c r="B912" s="721"/>
      <c r="C912" s="553"/>
      <c r="D912" s="553"/>
      <c r="E912" s="515" t="s">
        <v>1274</v>
      </c>
      <c r="F912" s="549"/>
      <c r="G912" s="548"/>
      <c r="H912" s="470">
        <f>ROUND((H910+H903+H889+H880),2)</f>
        <v>125</v>
      </c>
    </row>
    <row r="913" spans="2:8" s="722" customFormat="1" ht="15" customHeight="1">
      <c r="B913" s="721"/>
      <c r="C913" s="553"/>
      <c r="D913" s="553"/>
      <c r="E913" s="468" t="s">
        <v>1275</v>
      </c>
      <c r="F913" s="549"/>
      <c r="G913" s="554">
        <v>0.15</v>
      </c>
      <c r="H913" s="548">
        <f>H912*G913</f>
        <v>18.75</v>
      </c>
    </row>
    <row r="914" spans="2:8" s="722" customFormat="1" ht="15" customHeight="1">
      <c r="B914" s="721"/>
      <c r="C914" s="553"/>
      <c r="D914" s="553"/>
      <c r="E914" s="468" t="s">
        <v>1276</v>
      </c>
      <c r="F914" s="549"/>
      <c r="G914" s="554">
        <v>0.05</v>
      </c>
      <c r="H914" s="548">
        <f>H912*G914</f>
        <v>6.25</v>
      </c>
    </row>
    <row r="915" spans="2:8" s="722" customFormat="1" ht="15" customHeight="1">
      <c r="B915" s="721"/>
      <c r="C915" s="553"/>
      <c r="D915" s="553"/>
      <c r="E915" s="468" t="s">
        <v>1277</v>
      </c>
      <c r="F915" s="549"/>
      <c r="G915" s="548"/>
      <c r="H915" s="548">
        <f>SUM(H912:H914)</f>
        <v>150</v>
      </c>
    </row>
    <row r="916" spans="2:8" s="722" customFormat="1" ht="15" customHeight="1">
      <c r="B916" s="721"/>
      <c r="C916" s="553"/>
      <c r="D916" s="553"/>
      <c r="E916" s="502" t="s">
        <v>1587</v>
      </c>
      <c r="F916" s="498"/>
      <c r="G916" s="535"/>
      <c r="H916" s="555">
        <f>ROUND((H915),2)</f>
        <v>150</v>
      </c>
    </row>
    <row r="917" spans="2:8" s="722" customFormat="1" ht="15" customHeight="1">
      <c r="B917" s="721"/>
      <c r="C917" s="650" t="s">
        <v>1695</v>
      </c>
      <c r="D917" s="465"/>
      <c r="E917" s="556"/>
      <c r="F917" s="460"/>
      <c r="G917" s="460"/>
      <c r="H917" s="556"/>
    </row>
    <row r="918" spans="2:8" s="722" customFormat="1" ht="15" customHeight="1">
      <c r="B918" s="721"/>
      <c r="C918" s="465"/>
      <c r="D918" s="465"/>
      <c r="E918" s="465"/>
      <c r="F918" s="465"/>
      <c r="G918" s="465"/>
      <c r="H918" s="465"/>
    </row>
    <row r="919" spans="2:8" s="722" customFormat="1" ht="15" customHeight="1">
      <c r="B919" s="721"/>
      <c r="C919" s="651" t="s">
        <v>1403</v>
      </c>
      <c r="D919" s="465"/>
      <c r="E919" s="465"/>
      <c r="F919" s="465"/>
      <c r="G919" s="465"/>
      <c r="H919" s="460"/>
    </row>
    <row r="920" spans="2:8" s="722" customFormat="1" ht="15" customHeight="1">
      <c r="B920" s="721"/>
      <c r="C920" s="455"/>
      <c r="D920" s="465"/>
      <c r="E920" s="465"/>
      <c r="F920" s="557"/>
      <c r="G920" s="558"/>
      <c r="H920" s="558"/>
    </row>
    <row r="921" spans="2:8" s="722" customFormat="1" ht="15" customHeight="1">
      <c r="B921" s="721"/>
      <c r="C921" s="455"/>
      <c r="D921" s="559"/>
      <c r="E921" s="559"/>
      <c r="F921" s="1205" t="s">
        <v>1405</v>
      </c>
      <c r="G921" s="1205"/>
      <c r="H921" s="1205"/>
    </row>
    <row r="922" spans="2:8" s="722" customFormat="1" ht="15" customHeight="1">
      <c r="B922" s="721"/>
      <c r="C922" s="455"/>
      <c r="D922" s="559"/>
      <c r="E922" s="559"/>
      <c r="F922" s="1205"/>
      <c r="G922" s="1205"/>
      <c r="H922" s="1205"/>
    </row>
    <row r="923" spans="2:8" s="722" customFormat="1" ht="15" customHeight="1">
      <c r="B923" s="721"/>
      <c r="C923" s="455"/>
      <c r="D923" s="460"/>
      <c r="E923" s="460"/>
      <c r="F923" s="560"/>
      <c r="G923" s="560"/>
      <c r="H923" s="460"/>
    </row>
    <row r="924" spans="2:8" s="722" customFormat="1" ht="80.099999999999994" customHeight="1">
      <c r="B924" s="721"/>
      <c r="C924" s="455"/>
      <c r="D924" s="455"/>
      <c r="E924" s="455"/>
      <c r="F924" s="455"/>
      <c r="G924" s="455"/>
      <c r="H924" s="455"/>
    </row>
    <row r="925" spans="2:8" s="722" customFormat="1" ht="15" customHeight="1">
      <c r="B925" s="721"/>
      <c r="C925" s="561"/>
      <c r="D925" s="465"/>
      <c r="E925" s="455"/>
      <c r="F925" s="456" t="s">
        <v>1254</v>
      </c>
      <c r="G925" s="562">
        <v>17</v>
      </c>
      <c r="H925" s="457"/>
    </row>
    <row r="926" spans="2:8" s="722" customFormat="1" ht="21.75" customHeight="1">
      <c r="B926" s="721"/>
      <c r="C926" s="1208" t="s">
        <v>1579</v>
      </c>
      <c r="D926" s="1208"/>
      <c r="E926" s="1208"/>
      <c r="F926" s="1208"/>
      <c r="G926" s="1208"/>
      <c r="H926" s="1208"/>
    </row>
    <row r="927" spans="2:8" s="722" customFormat="1" ht="15" customHeight="1">
      <c r="B927" s="721"/>
      <c r="C927" s="458" t="s">
        <v>1255</v>
      </c>
      <c r="D927" s="585" t="str">
        <f>+'PRESUPUESTO UNIV UARTES'!B26</f>
        <v>1.17</v>
      </c>
      <c r="E927" s="460"/>
      <c r="F927" s="460"/>
      <c r="G927" s="461" t="s">
        <v>1256</v>
      </c>
      <c r="H927" s="462" t="str">
        <f>+'PRESUPUESTO UNIV UARTES'!G26</f>
        <v>m</v>
      </c>
    </row>
    <row r="928" spans="2:8" s="722" customFormat="1" ht="15" customHeight="1">
      <c r="B928" s="721"/>
      <c r="C928" s="463" t="s">
        <v>1258</v>
      </c>
      <c r="D928" s="1204" t="str">
        <f>+'PRESUPUESTO UNIV UARTES'!C26</f>
        <v xml:space="preserve">baranda de aluminio para rampa metálica, incluye elementos de sujeción </v>
      </c>
      <c r="E928" s="1204"/>
      <c r="F928" s="1204"/>
      <c r="G928" s="1204"/>
      <c r="H928" s="611"/>
    </row>
    <row r="929" spans="2:8" s="722" customFormat="1" ht="15" customHeight="1">
      <c r="B929" s="721"/>
      <c r="C929" s="465"/>
      <c r="D929" s="465"/>
      <c r="E929" s="465"/>
      <c r="F929" s="465"/>
      <c r="G929" s="465"/>
      <c r="H929" s="465"/>
    </row>
    <row r="930" spans="2:8" s="722" customFormat="1" ht="15" customHeight="1">
      <c r="B930" s="721"/>
      <c r="C930" s="468" t="s">
        <v>1259</v>
      </c>
      <c r="D930" s="469"/>
      <c r="E930" s="469"/>
      <c r="F930" s="469"/>
      <c r="G930" s="469"/>
      <c r="H930" s="470"/>
    </row>
    <row r="931" spans="2:8" s="722" customFormat="1" ht="15" customHeight="1">
      <c r="B931" s="721"/>
      <c r="C931" s="474" t="s">
        <v>8</v>
      </c>
      <c r="D931" s="474" t="s">
        <v>10</v>
      </c>
      <c r="E931" s="474" t="s">
        <v>1261</v>
      </c>
      <c r="F931" s="474" t="s">
        <v>1262</v>
      </c>
      <c r="G931" s="474" t="s">
        <v>1263</v>
      </c>
      <c r="H931" s="474" t="s">
        <v>1264</v>
      </c>
    </row>
    <row r="932" spans="2:8" s="722" customFormat="1" ht="15" customHeight="1">
      <c r="B932" s="721"/>
      <c r="C932" s="476" t="s">
        <v>1282</v>
      </c>
      <c r="D932" s="512"/>
      <c r="E932" s="478"/>
      <c r="F932" s="479"/>
      <c r="G932" s="591"/>
      <c r="H932" s="479">
        <f>5%*H945</f>
        <v>0.38106425000000005</v>
      </c>
    </row>
    <row r="933" spans="2:8" s="722" customFormat="1" ht="15" customHeight="1">
      <c r="B933" s="721"/>
      <c r="C933" s="476"/>
      <c r="D933" s="512"/>
      <c r="E933" s="476"/>
      <c r="F933" s="510"/>
      <c r="G933" s="566"/>
      <c r="H933" s="510"/>
    </row>
    <row r="934" spans="2:8" s="722" customFormat="1" ht="15" customHeight="1">
      <c r="B934" s="721"/>
      <c r="C934" s="476"/>
      <c r="D934" s="512"/>
      <c r="E934" s="476"/>
      <c r="F934" s="510"/>
      <c r="G934" s="566"/>
      <c r="H934" s="510"/>
    </row>
    <row r="935" spans="2:8" s="722" customFormat="1" ht="15" customHeight="1">
      <c r="B935" s="721"/>
      <c r="C935" s="476"/>
      <c r="D935" s="490"/>
      <c r="E935" s="476"/>
      <c r="F935" s="510"/>
      <c r="G935" s="512"/>
      <c r="H935" s="494"/>
    </row>
    <row r="936" spans="2:8" s="722" customFormat="1" ht="15" customHeight="1">
      <c r="B936" s="721"/>
      <c r="C936" s="515" t="s">
        <v>1279</v>
      </c>
      <c r="D936" s="514"/>
      <c r="E936" s="515"/>
      <c r="F936" s="563"/>
      <c r="G936" s="501"/>
      <c r="H936" s="564">
        <f>SUM(H932:H935)</f>
        <v>0.38106425000000005</v>
      </c>
    </row>
    <row r="937" spans="2:8" s="722" customFormat="1" ht="15" customHeight="1">
      <c r="B937" s="721"/>
      <c r="C937" s="502" t="s">
        <v>1267</v>
      </c>
      <c r="D937" s="503"/>
      <c r="E937" s="503"/>
      <c r="F937" s="503"/>
      <c r="G937" s="503"/>
      <c r="H937" s="470"/>
    </row>
    <row r="938" spans="2:8" s="722" customFormat="1" ht="15" customHeight="1">
      <c r="B938" s="721"/>
      <c r="C938" s="474" t="s">
        <v>8</v>
      </c>
      <c r="D938" s="573" t="s">
        <v>10</v>
      </c>
      <c r="E938" s="507" t="s">
        <v>1268</v>
      </c>
      <c r="F938" s="507" t="s">
        <v>1262</v>
      </c>
      <c r="G938" s="507" t="s">
        <v>1263</v>
      </c>
      <c r="H938" s="507" t="s">
        <v>1264</v>
      </c>
    </row>
    <row r="939" spans="2:8" s="722" customFormat="1" ht="15" customHeight="1">
      <c r="B939" s="721"/>
      <c r="C939" s="600" t="s">
        <v>1280</v>
      </c>
      <c r="D939" s="567">
        <v>1</v>
      </c>
      <c r="E939" s="587">
        <f>+'MANO DE OBRA'!F17</f>
        <v>3.83</v>
      </c>
      <c r="F939" s="479">
        <f>D939*E939</f>
        <v>3.83</v>
      </c>
      <c r="G939" s="565">
        <v>0.79100000000000004</v>
      </c>
      <c r="H939" s="479">
        <f>F939*G939</f>
        <v>3.0295300000000003</v>
      </c>
    </row>
    <row r="940" spans="2:8" s="722" customFormat="1" ht="27" customHeight="1">
      <c r="B940" s="721"/>
      <c r="C940" s="601" t="s">
        <v>1617</v>
      </c>
      <c r="D940" s="512">
        <v>1</v>
      </c>
      <c r="E940" s="599">
        <f>+'MANO DE OBRA'!F29</f>
        <v>3.87</v>
      </c>
      <c r="F940" s="510">
        <f>D940*E940</f>
        <v>3.87</v>
      </c>
      <c r="G940" s="566">
        <f>G939</f>
        <v>0.79100000000000004</v>
      </c>
      <c r="H940" s="510">
        <f>F940*G940</f>
        <v>3.0611700000000002</v>
      </c>
    </row>
    <row r="941" spans="2:8" s="722" customFormat="1" ht="32.25" customHeight="1">
      <c r="B941" s="721"/>
      <c r="C941" s="509" t="s">
        <v>1696</v>
      </c>
      <c r="D941" s="512">
        <v>0.5</v>
      </c>
      <c r="E941" s="476">
        <f>+'MANO DE OBRA'!F30</f>
        <v>3.87</v>
      </c>
      <c r="F941" s="510">
        <f>D941*E941</f>
        <v>1.9350000000000001</v>
      </c>
      <c r="G941" s="566">
        <f>G940</f>
        <v>0.79100000000000004</v>
      </c>
      <c r="H941" s="510">
        <f>F941*G941</f>
        <v>1.5305850000000001</v>
      </c>
    </row>
    <row r="942" spans="2:8" s="722" customFormat="1" ht="15" customHeight="1">
      <c r="B942" s="721"/>
      <c r="C942" s="509"/>
      <c r="D942" s="512"/>
      <c r="E942" s="476"/>
      <c r="F942" s="510"/>
      <c r="G942" s="566"/>
      <c r="H942" s="510"/>
    </row>
    <row r="943" spans="2:8" s="722" customFormat="1" ht="15" customHeight="1">
      <c r="B943" s="721"/>
      <c r="C943" s="509"/>
      <c r="D943" s="512"/>
      <c r="E943" s="476"/>
      <c r="F943" s="492"/>
      <c r="G943" s="512"/>
      <c r="H943" s="532"/>
    </row>
    <row r="944" spans="2:8" s="722" customFormat="1" ht="15" customHeight="1">
      <c r="B944" s="721"/>
      <c r="C944" s="509"/>
      <c r="D944" s="512"/>
      <c r="E944" s="476"/>
      <c r="F944" s="510"/>
      <c r="G944" s="512"/>
      <c r="H944" s="510"/>
    </row>
    <row r="945" spans="2:8" s="722" customFormat="1" ht="15" customHeight="1">
      <c r="B945" s="721"/>
      <c r="C945" s="514" t="s">
        <v>1295</v>
      </c>
      <c r="D945" s="514"/>
      <c r="E945" s="515"/>
      <c r="F945" s="514"/>
      <c r="G945" s="470"/>
      <c r="H945" s="501">
        <f>SUM(H939:H944)</f>
        <v>7.6212850000000003</v>
      </c>
    </row>
    <row r="946" spans="2:8" s="722" customFormat="1" ht="15" customHeight="1">
      <c r="B946" s="721"/>
      <c r="C946" s="502" t="s">
        <v>547</v>
      </c>
      <c r="D946" s="469"/>
      <c r="E946" s="503"/>
      <c r="F946" s="503"/>
      <c r="G946" s="469"/>
      <c r="H946" s="470"/>
    </row>
    <row r="947" spans="2:8" s="722" customFormat="1" ht="15" customHeight="1">
      <c r="B947" s="721"/>
      <c r="C947" s="474" t="s">
        <v>8</v>
      </c>
      <c r="D947" s="568"/>
      <c r="E947" s="568" t="s">
        <v>9</v>
      </c>
      <c r="F947" s="580" t="s">
        <v>10</v>
      </c>
      <c r="G947" s="580" t="s">
        <v>1270</v>
      </c>
      <c r="H947" s="568" t="s">
        <v>1264</v>
      </c>
    </row>
    <row r="948" spans="2:8" s="722" customFormat="1" ht="32.25" customHeight="1">
      <c r="B948" s="721"/>
      <c r="C948" s="1198" t="s">
        <v>1698</v>
      </c>
      <c r="D948" s="1199"/>
      <c r="E948" s="592" t="s">
        <v>26</v>
      </c>
      <c r="F948" s="567">
        <v>1</v>
      </c>
      <c r="G948" s="593">
        <v>42</v>
      </c>
      <c r="H948" s="479">
        <f>F948*G948</f>
        <v>42</v>
      </c>
    </row>
    <row r="949" spans="2:8" s="722" customFormat="1" ht="15" customHeight="1">
      <c r="B949" s="721"/>
      <c r="C949" s="528"/>
      <c r="D949" s="491"/>
      <c r="E949" s="594"/>
      <c r="F949" s="512"/>
      <c r="G949" s="595"/>
      <c r="H949" s="532"/>
    </row>
    <row r="950" spans="2:8" s="722" customFormat="1" ht="15" customHeight="1">
      <c r="B950" s="721"/>
      <c r="C950" s="528"/>
      <c r="D950" s="491"/>
      <c r="E950" s="529"/>
      <c r="F950" s="512"/>
      <c r="G950" s="491"/>
      <c r="H950" s="510"/>
    </row>
    <row r="951" spans="2:8" s="722" customFormat="1" ht="15" customHeight="1">
      <c r="B951" s="721"/>
      <c r="C951" s="528"/>
      <c r="D951" s="491"/>
      <c r="E951" s="529"/>
      <c r="F951" s="512"/>
      <c r="G951" s="531"/>
      <c r="H951" s="510"/>
    </row>
    <row r="952" spans="2:8" s="722" customFormat="1" ht="15" customHeight="1">
      <c r="B952" s="721"/>
      <c r="C952" s="528"/>
      <c r="D952" s="491"/>
      <c r="E952" s="529"/>
      <c r="F952" s="512"/>
      <c r="G952" s="531"/>
      <c r="H952" s="510"/>
    </row>
    <row r="953" spans="2:8" s="722" customFormat="1" ht="15" customHeight="1">
      <c r="B953" s="721"/>
      <c r="C953" s="528"/>
      <c r="D953" s="491"/>
      <c r="E953" s="529"/>
      <c r="F953" s="512"/>
      <c r="G953" s="531"/>
      <c r="H953" s="532"/>
    </row>
    <row r="954" spans="2:8" s="722" customFormat="1" ht="15" customHeight="1">
      <c r="B954" s="721"/>
      <c r="C954" s="528"/>
      <c r="D954" s="491"/>
      <c r="E954" s="529"/>
      <c r="F954" s="512"/>
      <c r="G954" s="531"/>
      <c r="H954" s="532"/>
    </row>
    <row r="955" spans="2:8" s="722" customFormat="1" ht="15" customHeight="1">
      <c r="B955" s="721"/>
      <c r="C955" s="528"/>
      <c r="D955" s="491"/>
      <c r="E955" s="529"/>
      <c r="F955" s="512"/>
      <c r="G955" s="531"/>
      <c r="H955" s="532"/>
    </row>
    <row r="956" spans="2:8" s="722" customFormat="1" ht="15" customHeight="1">
      <c r="B956" s="721"/>
      <c r="C956" s="528"/>
      <c r="D956" s="491"/>
      <c r="E956" s="529"/>
      <c r="F956" s="512"/>
      <c r="G956" s="531"/>
      <c r="H956" s="532"/>
    </row>
    <row r="957" spans="2:8" s="722" customFormat="1" ht="15" customHeight="1">
      <c r="B957" s="721"/>
      <c r="C957" s="528"/>
      <c r="D957" s="491"/>
      <c r="E957" s="529"/>
      <c r="F957" s="512"/>
      <c r="G957" s="531"/>
      <c r="H957" s="532"/>
    </row>
    <row r="958" spans="2:8" s="722" customFormat="1" ht="15" customHeight="1">
      <c r="B958" s="721"/>
      <c r="C958" s="533"/>
      <c r="D958" s="498"/>
      <c r="E958" s="534"/>
      <c r="F958" s="497"/>
      <c r="G958" s="535"/>
      <c r="H958" s="536"/>
    </row>
    <row r="959" spans="2:8" s="722" customFormat="1" ht="15" customHeight="1">
      <c r="B959" s="721"/>
      <c r="C959" s="476" t="s">
        <v>1271</v>
      </c>
      <c r="D959" s="531"/>
      <c r="E959" s="538"/>
      <c r="F959" s="498"/>
      <c r="G959" s="497"/>
      <c r="H959" s="539">
        <f>SUM(H948:H958)</f>
        <v>42</v>
      </c>
    </row>
    <row r="960" spans="2:8" s="722" customFormat="1" ht="15" customHeight="1">
      <c r="B960" s="721"/>
      <c r="C960" s="468" t="s">
        <v>1272</v>
      </c>
      <c r="D960" s="469"/>
      <c r="E960" s="469"/>
      <c r="F960" s="469"/>
      <c r="G960" s="469"/>
      <c r="H960" s="470"/>
    </row>
    <row r="961" spans="2:8" s="722" customFormat="1" ht="15" customHeight="1">
      <c r="B961" s="721"/>
      <c r="C961" s="474" t="s">
        <v>8</v>
      </c>
      <c r="D961" s="568"/>
      <c r="E961" s="568" t="s">
        <v>9</v>
      </c>
      <c r="F961" s="580" t="s">
        <v>10</v>
      </c>
      <c r="G961" s="579" t="s">
        <v>1261</v>
      </c>
      <c r="H961" s="580" t="s">
        <v>1264</v>
      </c>
    </row>
    <row r="962" spans="2:8" s="722" customFormat="1" ht="15" customHeight="1">
      <c r="B962" s="721"/>
      <c r="C962" s="596"/>
      <c r="D962" s="526"/>
      <c r="E962" s="586"/>
      <c r="F962" s="567"/>
      <c r="G962" s="587"/>
      <c r="H962" s="612"/>
    </row>
    <row r="963" spans="2:8" s="722" customFormat="1" ht="15" customHeight="1">
      <c r="B963" s="721"/>
      <c r="C963" s="613"/>
      <c r="D963" s="519"/>
      <c r="E963" s="519"/>
      <c r="F963" s="614"/>
      <c r="G963" s="615"/>
      <c r="H963" s="612"/>
    </row>
    <row r="964" spans="2:8" s="722" customFormat="1" ht="15" customHeight="1">
      <c r="B964" s="721"/>
      <c r="C964" s="613"/>
      <c r="D964" s="519"/>
      <c r="E964" s="519"/>
      <c r="F964" s="614"/>
      <c r="G964" s="615"/>
      <c r="H964" s="612"/>
    </row>
    <row r="965" spans="2:8" s="722" customFormat="1" ht="15" customHeight="1">
      <c r="B965" s="721"/>
      <c r="C965" s="528"/>
      <c r="D965" s="531"/>
      <c r="E965" s="547"/>
      <c r="F965" s="616"/>
      <c r="G965" s="584"/>
      <c r="H965" s="612"/>
    </row>
    <row r="966" spans="2:8" s="722" customFormat="1" ht="15" customHeight="1">
      <c r="B966" s="721"/>
      <c r="C966" s="515" t="s">
        <v>1273</v>
      </c>
      <c r="D966" s="548"/>
      <c r="E966" s="548"/>
      <c r="F966" s="549"/>
      <c r="G966" s="582"/>
      <c r="H966" s="609">
        <f>SUM(H962:H965)</f>
        <v>0</v>
      </c>
    </row>
    <row r="967" spans="2:8" s="722" customFormat="1" ht="15" customHeight="1">
      <c r="B967" s="721"/>
      <c r="C967" s="491"/>
      <c r="D967" s="491"/>
      <c r="E967" s="496"/>
      <c r="F967" s="498"/>
      <c r="G967" s="551"/>
      <c r="H967" s="552">
        <f>H936+H945+H959+H966</f>
        <v>50.002349250000002</v>
      </c>
    </row>
    <row r="968" spans="2:8" s="722" customFormat="1" ht="15" customHeight="1">
      <c r="B968" s="721"/>
      <c r="C968" s="553"/>
      <c r="D968" s="553"/>
      <c r="E968" s="515" t="s">
        <v>1274</v>
      </c>
      <c r="F968" s="549"/>
      <c r="G968" s="548"/>
      <c r="H968" s="470">
        <f>ROUND((H966+H959+H945+H936),2)</f>
        <v>50</v>
      </c>
    </row>
    <row r="969" spans="2:8" s="722" customFormat="1" ht="15" customHeight="1">
      <c r="B969" s="721"/>
      <c r="C969" s="553"/>
      <c r="D969" s="553"/>
      <c r="E969" s="468" t="s">
        <v>1275</v>
      </c>
      <c r="F969" s="549"/>
      <c r="G969" s="554">
        <v>0.15</v>
      </c>
      <c r="H969" s="548">
        <f>H968*G969</f>
        <v>7.5</v>
      </c>
    </row>
    <row r="970" spans="2:8" s="722" customFormat="1" ht="15" customHeight="1">
      <c r="B970" s="721"/>
      <c r="C970" s="553"/>
      <c r="D970" s="553"/>
      <c r="E970" s="468" t="s">
        <v>1276</v>
      </c>
      <c r="F970" s="549"/>
      <c r="G970" s="554">
        <v>0.05</v>
      </c>
      <c r="H970" s="548">
        <f>H968*G970</f>
        <v>2.5</v>
      </c>
    </row>
    <row r="971" spans="2:8" s="722" customFormat="1" ht="15" customHeight="1">
      <c r="B971" s="721"/>
      <c r="C971" s="553"/>
      <c r="D971" s="553"/>
      <c r="E971" s="468" t="s">
        <v>1277</v>
      </c>
      <c r="F971" s="549"/>
      <c r="G971" s="548"/>
      <c r="H971" s="548">
        <f>SUM(H968:H970)</f>
        <v>60</v>
      </c>
    </row>
    <row r="972" spans="2:8" s="722" customFormat="1" ht="15" customHeight="1">
      <c r="B972" s="721"/>
      <c r="C972" s="553"/>
      <c r="D972" s="553"/>
      <c r="E972" s="502" t="s">
        <v>1587</v>
      </c>
      <c r="F972" s="498"/>
      <c r="G972" s="535"/>
      <c r="H972" s="555">
        <f>ROUND((H971),2)</f>
        <v>60</v>
      </c>
    </row>
    <row r="973" spans="2:8" s="722" customFormat="1" ht="15" customHeight="1">
      <c r="B973" s="721"/>
      <c r="C973" s="650" t="s">
        <v>1641</v>
      </c>
      <c r="D973" s="465"/>
      <c r="E973" s="556"/>
      <c r="F973" s="460"/>
      <c r="G973" s="460"/>
      <c r="H973" s="556"/>
    </row>
    <row r="974" spans="2:8" s="722" customFormat="1" ht="15" customHeight="1">
      <c r="B974" s="721"/>
      <c r="C974" s="465"/>
      <c r="D974" s="465"/>
      <c r="E974" s="465"/>
      <c r="F974" s="465"/>
      <c r="G974" s="465"/>
      <c r="H974" s="465"/>
    </row>
    <row r="975" spans="2:8" s="722" customFormat="1" ht="15" customHeight="1">
      <c r="B975" s="721"/>
      <c r="C975" s="651" t="s">
        <v>1403</v>
      </c>
      <c r="D975" s="465"/>
      <c r="E975" s="465"/>
      <c r="F975" s="465"/>
      <c r="G975" s="465"/>
      <c r="H975" s="460"/>
    </row>
    <row r="976" spans="2:8" s="722" customFormat="1" ht="15" customHeight="1">
      <c r="B976" s="721"/>
      <c r="C976" s="455"/>
      <c r="D976" s="465"/>
      <c r="E976" s="465"/>
      <c r="F976" s="557"/>
      <c r="G976" s="558"/>
      <c r="H976" s="558"/>
    </row>
    <row r="977" spans="2:8" s="722" customFormat="1" ht="15" customHeight="1">
      <c r="B977" s="721"/>
      <c r="C977" s="455"/>
      <c r="D977" s="559"/>
      <c r="E977" s="559"/>
      <c r="F977" s="1205" t="s">
        <v>1405</v>
      </c>
      <c r="G977" s="1205"/>
      <c r="H977" s="1205"/>
    </row>
    <row r="978" spans="2:8" s="722" customFormat="1" ht="15" customHeight="1">
      <c r="B978" s="721"/>
      <c r="C978" s="455"/>
      <c r="D978" s="559"/>
      <c r="E978" s="559"/>
      <c r="F978" s="1205"/>
      <c r="G978" s="1205"/>
      <c r="H978" s="1205"/>
    </row>
    <row r="979" spans="2:8" s="722" customFormat="1" ht="15" customHeight="1">
      <c r="B979" s="721"/>
      <c r="C979" s="455"/>
      <c r="D979" s="460"/>
      <c r="E979" s="460"/>
      <c r="F979" s="560"/>
      <c r="G979" s="560"/>
      <c r="H979" s="460"/>
    </row>
    <row r="980" spans="2:8" s="722" customFormat="1" ht="80.099999999999994" customHeight="1">
      <c r="B980" s="721"/>
      <c r="C980" s="455"/>
      <c r="D980" s="455"/>
      <c r="E980" s="455"/>
      <c r="F980" s="455"/>
      <c r="G980" s="455"/>
      <c r="H980" s="455"/>
    </row>
    <row r="981" spans="2:8" s="722" customFormat="1" ht="15" customHeight="1">
      <c r="B981" s="721"/>
      <c r="C981" s="561"/>
      <c r="D981" s="465"/>
      <c r="E981" s="455"/>
      <c r="F981" s="456" t="s">
        <v>1254</v>
      </c>
      <c r="G981" s="562">
        <f>+G925+1</f>
        <v>18</v>
      </c>
      <c r="H981" s="457"/>
    </row>
    <row r="982" spans="2:8" s="722" customFormat="1" ht="21.75" customHeight="1">
      <c r="B982" s="721"/>
      <c r="C982" s="1208" t="s">
        <v>1579</v>
      </c>
      <c r="D982" s="1208"/>
      <c r="E982" s="1208"/>
      <c r="F982" s="1208"/>
      <c r="G982" s="1208"/>
      <c r="H982" s="1208"/>
    </row>
    <row r="983" spans="2:8" s="722" customFormat="1" ht="15" customHeight="1">
      <c r="B983" s="721"/>
      <c r="C983" s="458" t="s">
        <v>1255</v>
      </c>
      <c r="D983" s="459" t="str">
        <f>+'PRESUPUESTO UNIV UARTES'!B27</f>
        <v>1.18</v>
      </c>
      <c r="E983" s="460"/>
      <c r="F983" s="460"/>
      <c r="G983" s="461" t="s">
        <v>1256</v>
      </c>
      <c r="H983" s="462" t="str">
        <f>+'PRESUPUESTO UNIV UARTES'!G27</f>
        <v>u</v>
      </c>
    </row>
    <row r="984" spans="2:8" s="722" customFormat="1" ht="15" customHeight="1">
      <c r="B984" s="721"/>
      <c r="C984" s="463" t="s">
        <v>1258</v>
      </c>
      <c r="D984" s="1228" t="str">
        <f>+'PRESUPUESTO UNIV UARTES'!C27</f>
        <v>Barras para discapacidad (barra fija y barra móvil)</v>
      </c>
      <c r="E984" s="1228"/>
      <c r="F984" s="1228"/>
      <c r="G984" s="1228"/>
      <c r="H984" s="723"/>
    </row>
    <row r="985" spans="2:8" s="722" customFormat="1" ht="15" customHeight="1">
      <c r="B985" s="721"/>
      <c r="C985" s="465"/>
      <c r="D985" s="465"/>
      <c r="E985" s="465"/>
      <c r="F985" s="465"/>
      <c r="G985" s="465"/>
      <c r="H985" s="465"/>
    </row>
    <row r="986" spans="2:8" s="722" customFormat="1" ht="15" customHeight="1">
      <c r="B986" s="721"/>
      <c r="C986" s="468" t="s">
        <v>1259</v>
      </c>
      <c r="D986" s="469"/>
      <c r="E986" s="469"/>
      <c r="F986" s="469"/>
      <c r="G986" s="469"/>
      <c r="H986" s="470"/>
    </row>
    <row r="987" spans="2:8" s="722" customFormat="1" ht="15" customHeight="1">
      <c r="B987" s="721"/>
      <c r="C987" s="474" t="s">
        <v>1260</v>
      </c>
      <c r="D987" s="474" t="s">
        <v>10</v>
      </c>
      <c r="E987" s="474" t="s">
        <v>1261</v>
      </c>
      <c r="F987" s="474" t="s">
        <v>1262</v>
      </c>
      <c r="G987" s="474" t="s">
        <v>1263</v>
      </c>
      <c r="H987" s="474" t="s">
        <v>1264</v>
      </c>
    </row>
    <row r="988" spans="2:8" s="722" customFormat="1" ht="15" customHeight="1">
      <c r="B988" s="721"/>
      <c r="C988" s="476" t="s">
        <v>1265</v>
      </c>
      <c r="D988" s="477"/>
      <c r="E988" s="478"/>
      <c r="F988" s="479"/>
      <c r="G988" s="480"/>
      <c r="H988" s="481">
        <f>5%*H1003</f>
        <v>8.1090000000000009E-2</v>
      </c>
    </row>
    <row r="989" spans="2:8" s="722" customFormat="1" ht="15" customHeight="1">
      <c r="B989" s="721"/>
      <c r="C989" s="476"/>
      <c r="D989" s="477"/>
      <c r="E989" s="482"/>
      <c r="F989" s="483"/>
      <c r="G989" s="484"/>
      <c r="H989" s="477"/>
    </row>
    <row r="990" spans="2:8" s="722" customFormat="1" ht="15" customHeight="1">
      <c r="B990" s="721"/>
      <c r="C990" s="485"/>
      <c r="D990" s="477"/>
      <c r="E990" s="478"/>
      <c r="F990" s="483"/>
      <c r="G990" s="484"/>
      <c r="H990" s="477"/>
    </row>
    <row r="991" spans="2:8" s="722" customFormat="1" ht="15" customHeight="1">
      <c r="B991" s="721"/>
      <c r="C991" s="476"/>
      <c r="D991" s="512"/>
      <c r="E991" s="476"/>
      <c r="F991" s="510"/>
      <c r="G991" s="512"/>
      <c r="H991" s="510"/>
    </row>
    <row r="992" spans="2:8" s="722" customFormat="1" ht="15" customHeight="1">
      <c r="B992" s="721"/>
      <c r="C992" s="476"/>
      <c r="D992" s="512"/>
      <c r="E992" s="476"/>
      <c r="F992" s="510"/>
      <c r="G992" s="512"/>
      <c r="H992" s="510"/>
    </row>
    <row r="993" spans="2:8" s="722" customFormat="1" ht="15" customHeight="1">
      <c r="B993" s="721"/>
      <c r="C993" s="476"/>
      <c r="D993" s="490"/>
      <c r="E993" s="476"/>
      <c r="F993" s="510"/>
      <c r="G993" s="512"/>
      <c r="H993" s="494"/>
    </row>
    <row r="994" spans="2:8" s="722" customFormat="1" ht="15" customHeight="1">
      <c r="B994" s="721"/>
      <c r="C994" s="515" t="s">
        <v>1279</v>
      </c>
      <c r="D994" s="514"/>
      <c r="E994" s="515"/>
      <c r="F994" s="563"/>
      <c r="G994" s="501"/>
      <c r="H994" s="564">
        <f>SUM(H988:H993)</f>
        <v>8.1090000000000009E-2</v>
      </c>
    </row>
    <row r="995" spans="2:8" s="722" customFormat="1" ht="15" customHeight="1">
      <c r="B995" s="721"/>
      <c r="C995" s="502" t="s">
        <v>1267</v>
      </c>
      <c r="D995" s="503"/>
      <c r="E995" s="503"/>
      <c r="F995" s="503"/>
      <c r="G995" s="503"/>
      <c r="H995" s="470"/>
    </row>
    <row r="996" spans="2:8" s="722" customFormat="1" ht="15" customHeight="1">
      <c r="B996" s="721"/>
      <c r="C996" s="474" t="s">
        <v>1260</v>
      </c>
      <c r="D996" s="474" t="s">
        <v>10</v>
      </c>
      <c r="E996" s="474" t="s">
        <v>1268</v>
      </c>
      <c r="F996" s="507" t="s">
        <v>1262</v>
      </c>
      <c r="G996" s="507" t="s">
        <v>1263</v>
      </c>
      <c r="H996" s="507" t="s">
        <v>1264</v>
      </c>
    </row>
    <row r="997" spans="2:8" s="722" customFormat="1" ht="15" customHeight="1">
      <c r="B997" s="721"/>
      <c r="C997" s="509" t="s">
        <v>1280</v>
      </c>
      <c r="D997" s="510">
        <v>1</v>
      </c>
      <c r="E997" s="510">
        <f>+'MANO DE OBRA'!F17</f>
        <v>3.83</v>
      </c>
      <c r="F997" s="479">
        <f>D997*E997</f>
        <v>3.83</v>
      </c>
      <c r="G997" s="565">
        <v>0.2</v>
      </c>
      <c r="H997" s="479">
        <f>F997*G997</f>
        <v>0.76600000000000001</v>
      </c>
    </row>
    <row r="998" spans="2:8" s="722" customFormat="1" ht="30" customHeight="1">
      <c r="B998" s="721"/>
      <c r="C998" s="601" t="s">
        <v>1617</v>
      </c>
      <c r="D998" s="510">
        <v>1</v>
      </c>
      <c r="E998" s="492">
        <f>+'MANO DE OBRA'!F30</f>
        <v>3.87</v>
      </c>
      <c r="F998" s="510">
        <f t="shared" ref="F998" si="22">D998*E998</f>
        <v>3.87</v>
      </c>
      <c r="G998" s="566">
        <f>G997</f>
        <v>0.2</v>
      </c>
      <c r="H998" s="510">
        <f t="shared" ref="H998" si="23">F998*G998</f>
        <v>0.77400000000000002</v>
      </c>
    </row>
    <row r="999" spans="2:8" s="722" customFormat="1" ht="15" customHeight="1">
      <c r="B999" s="721"/>
      <c r="C999" s="509" t="s">
        <v>1401</v>
      </c>
      <c r="D999" s="510">
        <v>0.1</v>
      </c>
      <c r="E999" s="492">
        <f>+'MANO DE OBRA'!F69</f>
        <v>4.09</v>
      </c>
      <c r="F999" s="510">
        <f t="shared" ref="F999" si="24">D999*E999</f>
        <v>0.40900000000000003</v>
      </c>
      <c r="G999" s="566">
        <f>G998</f>
        <v>0.2</v>
      </c>
      <c r="H999" s="510">
        <f t="shared" ref="H999" si="25">F999*G999</f>
        <v>8.1800000000000012E-2</v>
      </c>
    </row>
    <row r="1000" spans="2:8" s="722" customFormat="1" ht="15" customHeight="1">
      <c r="B1000" s="721"/>
      <c r="C1000" s="509"/>
      <c r="D1000" s="512"/>
      <c r="E1000" s="476"/>
      <c r="F1000" s="510"/>
      <c r="G1000" s="566"/>
      <c r="H1000" s="510"/>
    </row>
    <row r="1001" spans="2:8" s="722" customFormat="1" ht="15" customHeight="1">
      <c r="B1001" s="721"/>
      <c r="C1001" s="724"/>
      <c r="D1001" s="512"/>
      <c r="E1001" s="476"/>
      <c r="F1001" s="510"/>
      <c r="G1001" s="512"/>
      <c r="H1001" s="510"/>
    </row>
    <row r="1002" spans="2:8" s="722" customFormat="1" ht="15" customHeight="1">
      <c r="B1002" s="721"/>
      <c r="C1002" s="509"/>
      <c r="D1002" s="512"/>
      <c r="E1002" s="476"/>
      <c r="F1002" s="510"/>
      <c r="G1002" s="512"/>
      <c r="H1002" s="494"/>
    </row>
    <row r="1003" spans="2:8" s="722" customFormat="1" ht="15" customHeight="1">
      <c r="B1003" s="721"/>
      <c r="C1003" s="514" t="s">
        <v>1269</v>
      </c>
      <c r="D1003" s="514"/>
      <c r="E1003" s="515"/>
      <c r="F1003" s="514"/>
      <c r="G1003" s="470"/>
      <c r="H1003" s="564">
        <f>SUM(H997:H1002)</f>
        <v>1.6218000000000001</v>
      </c>
    </row>
    <row r="1004" spans="2:8" s="722" customFormat="1" ht="15" customHeight="1">
      <c r="B1004" s="721"/>
      <c r="C1004" s="502" t="s">
        <v>547</v>
      </c>
      <c r="D1004" s="469"/>
      <c r="E1004" s="503"/>
      <c r="F1004" s="503"/>
      <c r="G1004" s="469"/>
      <c r="H1004" s="470"/>
    </row>
    <row r="1005" spans="2:8" s="722" customFormat="1" ht="15" customHeight="1">
      <c r="B1005" s="721"/>
      <c r="C1005" s="518" t="s">
        <v>1260</v>
      </c>
      <c r="D1005" s="519"/>
      <c r="E1005" s="519" t="s">
        <v>9</v>
      </c>
      <c r="F1005" s="520" t="s">
        <v>10</v>
      </c>
      <c r="G1005" s="520" t="s">
        <v>1270</v>
      </c>
      <c r="H1005" s="580" t="s">
        <v>1264</v>
      </c>
    </row>
    <row r="1006" spans="2:8" s="722" customFormat="1" ht="15" customHeight="1">
      <c r="B1006" s="721"/>
      <c r="C1006" s="522" t="s">
        <v>1598</v>
      </c>
      <c r="D1006" s="523"/>
      <c r="E1006" s="524" t="s">
        <v>1257</v>
      </c>
      <c r="F1006" s="567">
        <v>2</v>
      </c>
      <c r="G1006" s="526">
        <v>4.5</v>
      </c>
      <c r="H1006" s="532">
        <f>F1006*G1006</f>
        <v>9</v>
      </c>
    </row>
    <row r="1007" spans="2:8" s="722" customFormat="1" ht="15" customHeight="1">
      <c r="B1007" s="721"/>
      <c r="C1007" s="1211" t="s">
        <v>1699</v>
      </c>
      <c r="D1007" s="1212"/>
      <c r="E1007" s="529" t="s">
        <v>1257</v>
      </c>
      <c r="F1007" s="512">
        <v>1</v>
      </c>
      <c r="G1007" s="531">
        <v>120</v>
      </c>
      <c r="H1007" s="532">
        <f>F1007*G1007</f>
        <v>120</v>
      </c>
    </row>
    <row r="1008" spans="2:8" s="722" customFormat="1" ht="15" customHeight="1">
      <c r="B1008" s="721"/>
      <c r="C1008" s="1211"/>
      <c r="D1008" s="1212"/>
      <c r="E1008" s="529"/>
      <c r="F1008" s="512"/>
      <c r="G1008" s="531"/>
      <c r="H1008" s="532"/>
    </row>
    <row r="1009" spans="2:8" s="722" customFormat="1" ht="15" customHeight="1">
      <c r="B1009" s="721"/>
      <c r="C1009" s="528"/>
      <c r="D1009" s="491"/>
      <c r="E1009" s="529"/>
      <c r="F1009" s="512"/>
      <c r="G1009" s="531"/>
      <c r="H1009" s="532"/>
    </row>
    <row r="1010" spans="2:8" s="722" customFormat="1" ht="15" customHeight="1">
      <c r="B1010" s="721"/>
      <c r="C1010" s="528"/>
      <c r="D1010" s="491"/>
      <c r="E1010" s="529"/>
      <c r="F1010" s="512"/>
      <c r="G1010" s="531"/>
      <c r="H1010" s="532"/>
    </row>
    <row r="1011" spans="2:8" s="722" customFormat="1" ht="15" customHeight="1">
      <c r="B1011" s="721"/>
      <c r="C1011" s="528"/>
      <c r="D1011" s="491"/>
      <c r="E1011" s="529"/>
      <c r="F1011" s="512"/>
      <c r="G1011" s="531"/>
      <c r="H1011" s="532"/>
    </row>
    <row r="1012" spans="2:8" s="722" customFormat="1" ht="15" customHeight="1">
      <c r="B1012" s="721"/>
      <c r="C1012" s="528"/>
      <c r="D1012" s="491"/>
      <c r="E1012" s="529"/>
      <c r="F1012" s="512"/>
      <c r="G1012" s="531"/>
      <c r="H1012" s="532"/>
    </row>
    <row r="1013" spans="2:8" s="722" customFormat="1" ht="15" customHeight="1">
      <c r="B1013" s="721"/>
      <c r="C1013" s="528"/>
      <c r="D1013" s="491"/>
      <c r="E1013" s="529"/>
      <c r="F1013" s="512"/>
      <c r="G1013" s="531"/>
      <c r="H1013" s="532"/>
    </row>
    <row r="1014" spans="2:8" s="722" customFormat="1" ht="15" customHeight="1">
      <c r="B1014" s="721"/>
      <c r="C1014" s="528"/>
      <c r="D1014" s="491"/>
      <c r="E1014" s="529"/>
      <c r="F1014" s="512"/>
      <c r="G1014" s="531"/>
      <c r="H1014" s="532"/>
    </row>
    <row r="1015" spans="2:8" s="722" customFormat="1" ht="15" customHeight="1">
      <c r="B1015" s="721"/>
      <c r="C1015" s="528"/>
      <c r="D1015" s="491"/>
      <c r="E1015" s="529"/>
      <c r="F1015" s="512"/>
      <c r="G1015" s="531"/>
      <c r="H1015" s="532"/>
    </row>
    <row r="1016" spans="2:8" s="722" customFormat="1" ht="15" customHeight="1">
      <c r="B1016" s="721"/>
      <c r="C1016" s="533"/>
      <c r="D1016" s="498"/>
      <c r="E1016" s="534" t="str">
        <f>+IF(B1016=0," ",VLOOKUP(B1016,#REF!,3,FALSE))</f>
        <v xml:space="preserve"> </v>
      </c>
      <c r="F1016" s="497"/>
      <c r="G1016" s="535"/>
      <c r="H1016" s="536"/>
    </row>
    <row r="1017" spans="2:8" s="722" customFormat="1" ht="15" customHeight="1">
      <c r="B1017" s="721"/>
      <c r="C1017" s="476" t="s">
        <v>1271</v>
      </c>
      <c r="D1017" s="531"/>
      <c r="E1017" s="538"/>
      <c r="F1017" s="498"/>
      <c r="G1017" s="497"/>
      <c r="H1017" s="539">
        <f>SUM(H1006:H1016)</f>
        <v>129</v>
      </c>
    </row>
    <row r="1018" spans="2:8" s="722" customFormat="1" ht="15" customHeight="1">
      <c r="B1018" s="721"/>
      <c r="C1018" s="468" t="s">
        <v>1272</v>
      </c>
      <c r="D1018" s="469"/>
      <c r="E1018" s="469"/>
      <c r="F1018" s="469"/>
      <c r="G1018" s="469"/>
      <c r="H1018" s="470"/>
    </row>
    <row r="1019" spans="2:8" s="722" customFormat="1" ht="15" customHeight="1">
      <c r="B1019" s="721"/>
      <c r="C1019" s="518" t="s">
        <v>1260</v>
      </c>
      <c r="D1019" s="568"/>
      <c r="E1019" s="519" t="s">
        <v>9</v>
      </c>
      <c r="F1019" s="543" t="s">
        <v>10</v>
      </c>
      <c r="G1019" s="520" t="s">
        <v>1261</v>
      </c>
      <c r="H1019" s="519" t="s">
        <v>1264</v>
      </c>
    </row>
    <row r="1020" spans="2:8" s="722" customFormat="1" ht="15" customHeight="1">
      <c r="B1020" s="721"/>
      <c r="C1020" s="544"/>
      <c r="D1020" s="454"/>
      <c r="E1020" s="569"/>
      <c r="F1020" s="567"/>
      <c r="G1020" s="544"/>
      <c r="H1020" s="479"/>
    </row>
    <row r="1021" spans="2:8" s="722" customFormat="1" ht="15" customHeight="1">
      <c r="B1021" s="721"/>
      <c r="C1021" s="476"/>
      <c r="D1021" s="531"/>
      <c r="E1021" s="547"/>
      <c r="F1021" s="512"/>
      <c r="G1021" s="476"/>
      <c r="H1021" s="510"/>
    </row>
    <row r="1022" spans="2:8" s="722" customFormat="1" ht="15" customHeight="1">
      <c r="B1022" s="721"/>
      <c r="C1022" s="476" t="str">
        <f>+IF(B1022=0," ",VLOOKUP(B1022,#REF!,2,FALSE))</f>
        <v xml:space="preserve"> </v>
      </c>
      <c r="D1022" s="531"/>
      <c r="E1022" s="547" t="str">
        <f>+IF(B1022=0," ",VLOOKUP(B1022,#REF!,3,FALSE))</f>
        <v xml:space="preserve"> </v>
      </c>
      <c r="F1022" s="512"/>
      <c r="G1022" s="476" t="str">
        <f>+IF(B1022=0," ",VLOOKUP(B1022,#REF!,8,FALSE))</f>
        <v xml:space="preserve"> </v>
      </c>
      <c r="H1022" s="494"/>
    </row>
    <row r="1023" spans="2:8" s="722" customFormat="1" ht="15" customHeight="1">
      <c r="B1023" s="721"/>
      <c r="C1023" s="515" t="s">
        <v>1273</v>
      </c>
      <c r="D1023" s="548"/>
      <c r="E1023" s="548"/>
      <c r="F1023" s="549"/>
      <c r="G1023" s="550"/>
      <c r="H1023" s="536">
        <f>SUM(H1020:H1022)</f>
        <v>0</v>
      </c>
    </row>
    <row r="1024" spans="2:8" s="722" customFormat="1" ht="15" customHeight="1">
      <c r="B1024" s="721"/>
      <c r="C1024" s="491"/>
      <c r="D1024" s="491"/>
      <c r="E1024" s="496"/>
      <c r="F1024" s="498"/>
      <c r="G1024" s="551"/>
      <c r="H1024" s="552">
        <f>H994+H1003+H1017+H1023</f>
        <v>130.70289</v>
      </c>
    </row>
    <row r="1025" spans="2:8" s="722" customFormat="1" ht="15" customHeight="1">
      <c r="B1025" s="721"/>
      <c r="C1025" s="553"/>
      <c r="D1025" s="553"/>
      <c r="E1025" s="515" t="s">
        <v>1274</v>
      </c>
      <c r="F1025" s="549"/>
      <c r="G1025" s="548"/>
      <c r="H1025" s="470">
        <f>ROUND((H994+H1003+H1017+H1023),2)</f>
        <v>130.69999999999999</v>
      </c>
    </row>
    <row r="1026" spans="2:8" s="722" customFormat="1" ht="15" customHeight="1">
      <c r="B1026" s="721"/>
      <c r="C1026" s="553"/>
      <c r="D1026" s="553"/>
      <c r="E1026" s="468" t="s">
        <v>1275</v>
      </c>
      <c r="F1026" s="549"/>
      <c r="G1026" s="554">
        <v>0.15</v>
      </c>
      <c r="H1026" s="548">
        <f>H1025*G1026</f>
        <v>19.604999999999997</v>
      </c>
    </row>
    <row r="1027" spans="2:8" s="722" customFormat="1" ht="15" customHeight="1">
      <c r="B1027" s="721"/>
      <c r="C1027" s="553"/>
      <c r="D1027" s="553"/>
      <c r="E1027" s="468" t="s">
        <v>1276</v>
      </c>
      <c r="F1027" s="549"/>
      <c r="G1027" s="554">
        <v>0.05</v>
      </c>
      <c r="H1027" s="548">
        <f>H1025*G1027</f>
        <v>6.5350000000000001</v>
      </c>
    </row>
    <row r="1028" spans="2:8" s="722" customFormat="1" ht="15" customHeight="1">
      <c r="B1028" s="721"/>
      <c r="C1028" s="553"/>
      <c r="D1028" s="553"/>
      <c r="E1028" s="468" t="s">
        <v>1277</v>
      </c>
      <c r="F1028" s="549"/>
      <c r="G1028" s="548"/>
      <c r="H1028" s="548">
        <f>SUM(H1025:H1027)</f>
        <v>156.83999999999997</v>
      </c>
    </row>
    <row r="1029" spans="2:8" s="722" customFormat="1" ht="15" customHeight="1">
      <c r="B1029" s="721"/>
      <c r="C1029" s="553"/>
      <c r="D1029" s="553"/>
      <c r="E1029" s="502" t="s">
        <v>1587</v>
      </c>
      <c r="F1029" s="498"/>
      <c r="G1029" s="535"/>
      <c r="H1029" s="555">
        <f>ROUND((H1028),2)</f>
        <v>156.84</v>
      </c>
    </row>
    <row r="1030" spans="2:8" s="722" customFormat="1" ht="15" customHeight="1">
      <c r="B1030" s="721"/>
      <c r="C1030" s="650" t="s">
        <v>1700</v>
      </c>
      <c r="D1030" s="465"/>
      <c r="E1030" s="556"/>
      <c r="F1030" s="460"/>
      <c r="G1030" s="460"/>
      <c r="H1030" s="556"/>
    </row>
    <row r="1031" spans="2:8" s="722" customFormat="1" ht="15" customHeight="1">
      <c r="B1031" s="721"/>
      <c r="C1031" s="465"/>
      <c r="D1031" s="465"/>
      <c r="E1031" s="465"/>
      <c r="F1031" s="465"/>
      <c r="G1031" s="465"/>
      <c r="H1031" s="465"/>
    </row>
    <row r="1032" spans="2:8" s="722" customFormat="1" ht="15" customHeight="1">
      <c r="B1032" s="721"/>
      <c r="C1032" s="651" t="s">
        <v>1403</v>
      </c>
      <c r="D1032" s="465"/>
      <c r="E1032" s="465"/>
      <c r="F1032" s="465"/>
      <c r="G1032" s="465"/>
      <c r="H1032" s="460"/>
    </row>
    <row r="1033" spans="2:8" s="722" customFormat="1" ht="15" customHeight="1">
      <c r="B1033" s="721"/>
      <c r="C1033" s="455"/>
      <c r="D1033" s="465"/>
      <c r="E1033" s="465"/>
      <c r="F1033" s="557"/>
      <c r="G1033" s="558"/>
      <c r="H1033" s="558"/>
    </row>
    <row r="1034" spans="2:8" s="722" customFormat="1" ht="15" customHeight="1">
      <c r="B1034" s="721"/>
      <c r="C1034" s="455"/>
      <c r="D1034" s="559"/>
      <c r="E1034" s="559"/>
      <c r="F1034" s="1205" t="s">
        <v>1405</v>
      </c>
      <c r="G1034" s="1205"/>
      <c r="H1034" s="1205"/>
    </row>
    <row r="1035" spans="2:8" s="722" customFormat="1" ht="15" customHeight="1">
      <c r="B1035" s="721"/>
      <c r="C1035" s="455"/>
      <c r="D1035" s="559"/>
      <c r="E1035" s="559"/>
      <c r="F1035" s="1205"/>
      <c r="G1035" s="1205"/>
      <c r="H1035" s="1205"/>
    </row>
    <row r="1036" spans="2:8" s="722" customFormat="1" ht="15" customHeight="1">
      <c r="B1036" s="721"/>
      <c r="C1036" s="455"/>
      <c r="D1036" s="460"/>
      <c r="E1036" s="460"/>
      <c r="F1036" s="560"/>
      <c r="G1036" s="560"/>
      <c r="H1036" s="460"/>
    </row>
    <row r="1037" spans="2:8" s="722" customFormat="1" ht="80.099999999999994" customHeight="1">
      <c r="B1037" s="721"/>
      <c r="C1037" s="455"/>
      <c r="D1037" s="455"/>
      <c r="E1037" s="455"/>
      <c r="F1037" s="455"/>
      <c r="G1037" s="455"/>
      <c r="H1037" s="455"/>
    </row>
    <row r="1038" spans="2:8" s="722" customFormat="1" ht="15" customHeight="1">
      <c r="B1038" s="721"/>
      <c r="C1038" s="561"/>
      <c r="D1038" s="465"/>
      <c r="E1038" s="455"/>
      <c r="F1038" s="456" t="s">
        <v>1254</v>
      </c>
      <c r="G1038" s="562">
        <v>19</v>
      </c>
      <c r="H1038" s="457"/>
    </row>
    <row r="1039" spans="2:8" s="722" customFormat="1" ht="21.75" customHeight="1">
      <c r="B1039" s="721"/>
      <c r="C1039" s="1208" t="s">
        <v>1579</v>
      </c>
      <c r="D1039" s="1208"/>
      <c r="E1039" s="1208"/>
      <c r="F1039" s="1208"/>
      <c r="G1039" s="1208"/>
      <c r="H1039" s="1208"/>
    </row>
    <row r="1040" spans="2:8" s="722" customFormat="1" ht="15" customHeight="1">
      <c r="B1040" s="721"/>
      <c r="C1040" s="458" t="s">
        <v>1255</v>
      </c>
      <c r="D1040" s="585" t="str">
        <f>+'PRESUPUESTO UNIV UARTES'!B28</f>
        <v>1.19</v>
      </c>
      <c r="E1040" s="460"/>
      <c r="F1040" s="460"/>
      <c r="G1040" s="461" t="s">
        <v>1256</v>
      </c>
      <c r="H1040" s="462" t="str">
        <f>+'PRESUPUESTO UNIV UARTES'!G28</f>
        <v>m2</v>
      </c>
    </row>
    <row r="1041" spans="2:8" s="722" customFormat="1" ht="15" customHeight="1">
      <c r="B1041" s="721"/>
      <c r="C1041" s="463" t="s">
        <v>1258</v>
      </c>
      <c r="D1041" s="1213" t="str">
        <f>+'PRESUPUESTO UNIV UARTES'!C28</f>
        <v>Instalación de cerámica de pared</v>
      </c>
      <c r="E1041" s="1213"/>
      <c r="F1041" s="1213"/>
      <c r="G1041" s="1213"/>
      <c r="H1041" s="1213"/>
    </row>
    <row r="1042" spans="2:8" s="722" customFormat="1" ht="15" customHeight="1">
      <c r="B1042" s="721"/>
      <c r="C1042" s="465"/>
      <c r="D1042" s="465"/>
      <c r="E1042" s="465"/>
      <c r="F1042" s="465"/>
      <c r="G1042" s="465"/>
      <c r="H1042" s="465"/>
    </row>
    <row r="1043" spans="2:8" s="722" customFormat="1" ht="15" customHeight="1">
      <c r="B1043" s="721"/>
      <c r="C1043" s="468" t="s">
        <v>1259</v>
      </c>
      <c r="D1043" s="469"/>
      <c r="E1043" s="469"/>
      <c r="F1043" s="469"/>
      <c r="G1043" s="469"/>
      <c r="H1043" s="470"/>
    </row>
    <row r="1044" spans="2:8" s="722" customFormat="1" ht="15" customHeight="1">
      <c r="B1044" s="721"/>
      <c r="C1044" s="474" t="s">
        <v>8</v>
      </c>
      <c r="D1044" s="474" t="s">
        <v>10</v>
      </c>
      <c r="E1044" s="474" t="s">
        <v>1261</v>
      </c>
      <c r="F1044" s="474" t="s">
        <v>1262</v>
      </c>
      <c r="G1044" s="474" t="s">
        <v>1263</v>
      </c>
      <c r="H1044" s="474" t="s">
        <v>1264</v>
      </c>
    </row>
    <row r="1045" spans="2:8" s="722" customFormat="1" ht="15" customHeight="1">
      <c r="B1045" s="721"/>
      <c r="C1045" s="476" t="s">
        <v>1282</v>
      </c>
      <c r="D1045" s="512"/>
      <c r="E1045" s="478"/>
      <c r="F1045" s="510"/>
      <c r="G1045" s="530"/>
      <c r="H1045" s="510">
        <f>5%*H1059</f>
        <v>0.16380180000000003</v>
      </c>
    </row>
    <row r="1046" spans="2:8" s="722" customFormat="1" ht="15" customHeight="1">
      <c r="B1046" s="721"/>
      <c r="C1046" s="476"/>
      <c r="D1046" s="576"/>
      <c r="E1046" s="478"/>
      <c r="F1046" s="510"/>
      <c r="G1046" s="511"/>
      <c r="H1046" s="510"/>
    </row>
    <row r="1047" spans="2:8" s="722" customFormat="1" ht="15" customHeight="1">
      <c r="B1047" s="721"/>
      <c r="C1047" s="476"/>
      <c r="D1047" s="512"/>
      <c r="E1047" s="476"/>
      <c r="F1047" s="510"/>
      <c r="G1047" s="511"/>
      <c r="H1047" s="510"/>
    </row>
    <row r="1048" spans="2:8" s="722" customFormat="1" ht="15" customHeight="1">
      <c r="B1048" s="721"/>
      <c r="C1048" s="476"/>
      <c r="D1048" s="512"/>
      <c r="E1048" s="476"/>
      <c r="F1048" s="510"/>
      <c r="G1048" s="530"/>
      <c r="H1048" s="510"/>
    </row>
    <row r="1049" spans="2:8" s="722" customFormat="1" ht="15" customHeight="1">
      <c r="B1049" s="721"/>
      <c r="C1049" s="476"/>
      <c r="D1049" s="490"/>
      <c r="E1049" s="476"/>
      <c r="F1049" s="510"/>
      <c r="G1049" s="530"/>
      <c r="H1049" s="494"/>
    </row>
    <row r="1050" spans="2:8" s="722" customFormat="1" ht="15" customHeight="1">
      <c r="B1050" s="721"/>
      <c r="C1050" s="515" t="s">
        <v>1279</v>
      </c>
      <c r="D1050" s="514"/>
      <c r="E1050" s="515"/>
      <c r="F1050" s="563"/>
      <c r="G1050" s="571"/>
      <c r="H1050" s="564">
        <f>SUM(H1045:H1049)</f>
        <v>0.16380180000000003</v>
      </c>
    </row>
    <row r="1051" spans="2:8" s="722" customFormat="1" ht="15" customHeight="1">
      <c r="B1051" s="721"/>
      <c r="C1051" s="502" t="s">
        <v>1267</v>
      </c>
      <c r="D1051" s="503"/>
      <c r="E1051" s="503"/>
      <c r="F1051" s="503"/>
      <c r="G1051" s="572"/>
      <c r="H1051" s="470"/>
    </row>
    <row r="1052" spans="2:8" s="722" customFormat="1" ht="15" customHeight="1">
      <c r="B1052" s="721"/>
      <c r="C1052" s="474" t="s">
        <v>8</v>
      </c>
      <c r="D1052" s="474" t="s">
        <v>10</v>
      </c>
      <c r="E1052" s="474" t="s">
        <v>1268</v>
      </c>
      <c r="F1052" s="474" t="s">
        <v>1262</v>
      </c>
      <c r="G1052" s="574" t="s">
        <v>1263</v>
      </c>
      <c r="H1052" s="507" t="s">
        <v>1264</v>
      </c>
    </row>
    <row r="1053" spans="2:8" s="722" customFormat="1" ht="15" customHeight="1">
      <c r="B1053" s="721"/>
      <c r="C1053" s="725" t="s">
        <v>1280</v>
      </c>
      <c r="D1053" s="546">
        <v>1</v>
      </c>
      <c r="E1053" s="726">
        <f>+'MANO DE OBRA'!F17</f>
        <v>3.83</v>
      </c>
      <c r="F1053" s="510">
        <f>D1053*E1053</f>
        <v>3.83</v>
      </c>
      <c r="G1053" s="565">
        <v>0.40400000000000003</v>
      </c>
      <c r="H1053" s="479">
        <f>F1053*G1053</f>
        <v>1.54732</v>
      </c>
    </row>
    <row r="1054" spans="2:8" s="722" customFormat="1" ht="31.5" customHeight="1">
      <c r="B1054" s="721"/>
      <c r="C1054" s="601" t="s">
        <v>1617</v>
      </c>
      <c r="D1054" s="576">
        <v>1</v>
      </c>
      <c r="E1054" s="584">
        <f>+'MANO DE OBRA'!F18</f>
        <v>3.87</v>
      </c>
      <c r="F1054" s="510">
        <f>D1054*E1054</f>
        <v>3.87</v>
      </c>
      <c r="G1054" s="566">
        <f>G1053</f>
        <v>0.40400000000000003</v>
      </c>
      <c r="H1054" s="510">
        <f>F1054*G1054</f>
        <v>1.5634800000000002</v>
      </c>
    </row>
    <row r="1055" spans="2:8" s="722" customFormat="1" ht="15" customHeight="1">
      <c r="B1055" s="721"/>
      <c r="C1055" s="509" t="s">
        <v>1401</v>
      </c>
      <c r="D1055" s="576">
        <v>0.1</v>
      </c>
      <c r="E1055" s="584">
        <f>+'MANO DE OBRA'!F69</f>
        <v>4.09</v>
      </c>
      <c r="F1055" s="510">
        <f>D1055*E1055</f>
        <v>0.40900000000000003</v>
      </c>
      <c r="G1055" s="566">
        <f>G1054</f>
        <v>0.40400000000000003</v>
      </c>
      <c r="H1055" s="510">
        <f>F1055*G1055</f>
        <v>0.16523600000000002</v>
      </c>
    </row>
    <row r="1056" spans="2:8" s="722" customFormat="1" ht="15" customHeight="1">
      <c r="B1056" s="721"/>
      <c r="C1056" s="509"/>
      <c r="D1056" s="512"/>
      <c r="E1056" s="476"/>
      <c r="F1056" s="510"/>
      <c r="G1056" s="566"/>
      <c r="H1056" s="510"/>
    </row>
    <row r="1057" spans="2:8" s="722" customFormat="1" ht="15" customHeight="1">
      <c r="B1057" s="721"/>
      <c r="C1057" s="509"/>
      <c r="D1057" s="512"/>
      <c r="E1057" s="476"/>
      <c r="F1057" s="510"/>
      <c r="G1057" s="491"/>
      <c r="H1057" s="510"/>
    </row>
    <row r="1058" spans="2:8" s="722" customFormat="1" ht="15" customHeight="1">
      <c r="B1058" s="721"/>
      <c r="C1058" s="509"/>
      <c r="D1058" s="512"/>
      <c r="E1058" s="476"/>
      <c r="F1058" s="510"/>
      <c r="G1058" s="512"/>
      <c r="H1058" s="510"/>
    </row>
    <row r="1059" spans="2:8" s="722" customFormat="1" ht="15" customHeight="1">
      <c r="B1059" s="721"/>
      <c r="C1059" s="514" t="s">
        <v>1269</v>
      </c>
      <c r="D1059" s="514"/>
      <c r="E1059" s="515"/>
      <c r="F1059" s="514"/>
      <c r="G1059" s="470"/>
      <c r="H1059" s="501">
        <f>SUM(H1053:H1058)</f>
        <v>3.2760360000000004</v>
      </c>
    </row>
    <row r="1060" spans="2:8" s="722" customFormat="1" ht="15" customHeight="1">
      <c r="B1060" s="721"/>
      <c r="C1060" s="502" t="s">
        <v>547</v>
      </c>
      <c r="D1060" s="469"/>
      <c r="E1060" s="503"/>
      <c r="F1060" s="503"/>
      <c r="G1060" s="469"/>
      <c r="H1060" s="470"/>
    </row>
    <row r="1061" spans="2:8" s="722" customFormat="1" ht="15" customHeight="1">
      <c r="B1061" s="721"/>
      <c r="C1061" s="474" t="s">
        <v>8</v>
      </c>
      <c r="D1061" s="568"/>
      <c r="E1061" s="568" t="s">
        <v>9</v>
      </c>
      <c r="F1061" s="580" t="s">
        <v>10</v>
      </c>
      <c r="G1061" s="580" t="s">
        <v>1270</v>
      </c>
      <c r="H1061" s="519" t="s">
        <v>1264</v>
      </c>
    </row>
    <row r="1062" spans="2:8" s="722" customFormat="1" ht="15" customHeight="1">
      <c r="B1062" s="721"/>
      <c r="C1062" s="602" t="s">
        <v>1702</v>
      </c>
      <c r="D1062" s="523"/>
      <c r="E1062" s="592" t="s">
        <v>1281</v>
      </c>
      <c r="F1062" s="567">
        <v>1.05</v>
      </c>
      <c r="G1062" s="595">
        <v>10</v>
      </c>
      <c r="H1062" s="479">
        <f>F1062*G1062</f>
        <v>10.5</v>
      </c>
    </row>
    <row r="1063" spans="2:8" s="722" customFormat="1" ht="15" customHeight="1">
      <c r="B1063" s="721"/>
      <c r="C1063" s="727" t="s">
        <v>1701</v>
      </c>
      <c r="D1063" s="531"/>
      <c r="E1063" s="728" t="s">
        <v>1298</v>
      </c>
      <c r="F1063" s="512">
        <v>0.18</v>
      </c>
      <c r="G1063" s="491">
        <f>+MATERIALES!G44</f>
        <v>5.25</v>
      </c>
      <c r="H1063" s="510">
        <f t="shared" ref="H1063:H1064" si="26">F1063*G1063</f>
        <v>0.94499999999999995</v>
      </c>
    </row>
    <row r="1064" spans="2:8" s="722" customFormat="1" ht="15" customHeight="1">
      <c r="B1064" s="721"/>
      <c r="C1064" s="727" t="s">
        <v>1599</v>
      </c>
      <c r="D1064" s="531"/>
      <c r="E1064" s="728" t="s">
        <v>1283</v>
      </c>
      <c r="F1064" s="512">
        <v>0.02</v>
      </c>
      <c r="G1064" s="491">
        <v>1.08</v>
      </c>
      <c r="H1064" s="510">
        <f t="shared" si="26"/>
        <v>2.1600000000000001E-2</v>
      </c>
    </row>
    <row r="1065" spans="2:8" s="722" customFormat="1" ht="15" customHeight="1">
      <c r="B1065" s="721"/>
      <c r="C1065" s="528" t="s">
        <v>1303</v>
      </c>
      <c r="D1065" s="491"/>
      <c r="E1065" s="529" t="s">
        <v>1290</v>
      </c>
      <c r="F1065" s="511">
        <v>7.0000000000000007E-2</v>
      </c>
      <c r="G1065" s="595">
        <v>1.33</v>
      </c>
      <c r="H1065" s="510">
        <f>F1065*G1065</f>
        <v>9.3100000000000016E-2</v>
      </c>
    </row>
    <row r="1066" spans="2:8" s="722" customFormat="1" ht="15" customHeight="1">
      <c r="B1066" s="721"/>
      <c r="C1066" s="528"/>
      <c r="D1066" s="491"/>
      <c r="E1066" s="529"/>
      <c r="F1066" s="512"/>
      <c r="G1066" s="531"/>
      <c r="H1066" s="510"/>
    </row>
    <row r="1067" spans="2:8" s="722" customFormat="1" ht="15" customHeight="1">
      <c r="B1067" s="721"/>
      <c r="C1067" s="528"/>
      <c r="D1067" s="491"/>
      <c r="E1067" s="529"/>
      <c r="F1067" s="512"/>
      <c r="G1067" s="531"/>
      <c r="H1067" s="510"/>
    </row>
    <row r="1068" spans="2:8" s="722" customFormat="1" ht="15" customHeight="1">
      <c r="B1068" s="721"/>
      <c r="C1068" s="528"/>
      <c r="D1068" s="491"/>
      <c r="E1068" s="529"/>
      <c r="F1068" s="512"/>
      <c r="G1068" s="531"/>
      <c r="H1068" s="510"/>
    </row>
    <row r="1069" spans="2:8" s="722" customFormat="1" ht="15" customHeight="1">
      <c r="B1069" s="721"/>
      <c r="C1069" s="528"/>
      <c r="D1069" s="491"/>
      <c r="E1069" s="529"/>
      <c r="F1069" s="512"/>
      <c r="G1069" s="531"/>
      <c r="H1069" s="510"/>
    </row>
    <row r="1070" spans="2:8" s="722" customFormat="1" ht="15" customHeight="1">
      <c r="B1070" s="721"/>
      <c r="C1070" s="528"/>
      <c r="D1070" s="491"/>
      <c r="E1070" s="529"/>
      <c r="F1070" s="512"/>
      <c r="G1070" s="531"/>
      <c r="H1070" s="532"/>
    </row>
    <row r="1071" spans="2:8" s="722" customFormat="1" ht="15" customHeight="1">
      <c r="B1071" s="721"/>
      <c r="C1071" s="528"/>
      <c r="D1071" s="491"/>
      <c r="E1071" s="529"/>
      <c r="F1071" s="512"/>
      <c r="G1071" s="531"/>
      <c r="H1071" s="532"/>
    </row>
    <row r="1072" spans="2:8" s="722" customFormat="1" ht="15" customHeight="1">
      <c r="B1072" s="721"/>
      <c r="C1072" s="533"/>
      <c r="D1072" s="498"/>
      <c r="E1072" s="534"/>
      <c r="F1072" s="497"/>
      <c r="G1072" s="535"/>
      <c r="H1072" s="536"/>
    </row>
    <row r="1073" spans="2:8" s="722" customFormat="1" ht="15" customHeight="1">
      <c r="B1073" s="721"/>
      <c r="C1073" s="476" t="s">
        <v>1271</v>
      </c>
      <c r="D1073" s="531"/>
      <c r="E1073" s="538"/>
      <c r="F1073" s="498"/>
      <c r="G1073" s="497"/>
      <c r="H1073" s="539">
        <f>SUM(H1062:H1072)</f>
        <v>11.559699999999999</v>
      </c>
    </row>
    <row r="1074" spans="2:8" s="722" customFormat="1" ht="15" customHeight="1">
      <c r="B1074" s="721"/>
      <c r="C1074" s="468" t="s">
        <v>1272</v>
      </c>
      <c r="D1074" s="469"/>
      <c r="E1074" s="469"/>
      <c r="F1074" s="469"/>
      <c r="G1074" s="469"/>
      <c r="H1074" s="470"/>
    </row>
    <row r="1075" spans="2:8" s="722" customFormat="1" ht="15" customHeight="1">
      <c r="B1075" s="721"/>
      <c r="C1075" s="474" t="s">
        <v>8</v>
      </c>
      <c r="D1075" s="519"/>
      <c r="E1075" s="519" t="s">
        <v>9</v>
      </c>
      <c r="F1075" s="543" t="s">
        <v>10</v>
      </c>
      <c r="G1075" s="520" t="s">
        <v>1261</v>
      </c>
      <c r="H1075" s="519" t="s">
        <v>1264</v>
      </c>
    </row>
    <row r="1076" spans="2:8" s="722" customFormat="1" ht="15" customHeight="1">
      <c r="B1076" s="721"/>
      <c r="C1076" s="596"/>
      <c r="D1076" s="526"/>
      <c r="E1076" s="586"/>
      <c r="F1076" s="567"/>
      <c r="G1076" s="587"/>
      <c r="H1076" s="479"/>
    </row>
    <row r="1077" spans="2:8" s="722" customFormat="1" ht="15" customHeight="1">
      <c r="B1077" s="721"/>
      <c r="C1077" s="476"/>
      <c r="D1077" s="531"/>
      <c r="E1077" s="547"/>
      <c r="F1077" s="512"/>
      <c r="G1077" s="476"/>
      <c r="H1077" s="510"/>
    </row>
    <row r="1078" spans="2:8" s="722" customFormat="1" ht="15" customHeight="1">
      <c r="B1078" s="721"/>
      <c r="C1078" s="476"/>
      <c r="D1078" s="531"/>
      <c r="E1078" s="547"/>
      <c r="F1078" s="512"/>
      <c r="G1078" s="476"/>
      <c r="H1078" s="510"/>
    </row>
    <row r="1079" spans="2:8" s="722" customFormat="1" ht="15" customHeight="1">
      <c r="B1079" s="721"/>
      <c r="C1079" s="515" t="s">
        <v>1273</v>
      </c>
      <c r="D1079" s="548"/>
      <c r="E1079" s="548"/>
      <c r="F1079" s="549"/>
      <c r="G1079" s="550"/>
      <c r="H1079" s="552">
        <f>SUM(H1076:H1078)</f>
        <v>0</v>
      </c>
    </row>
    <row r="1080" spans="2:8" s="722" customFormat="1" ht="15" customHeight="1">
      <c r="B1080" s="721"/>
      <c r="C1080" s="491"/>
      <c r="D1080" s="491"/>
      <c r="E1080" s="496"/>
      <c r="F1080" s="498"/>
      <c r="G1080" s="551"/>
      <c r="H1080" s="552">
        <f>H1050+H1059+H1073+H1079</f>
        <v>14.999537799999999</v>
      </c>
    </row>
    <row r="1081" spans="2:8" s="722" customFormat="1" ht="15" customHeight="1">
      <c r="B1081" s="721"/>
      <c r="C1081" s="553"/>
      <c r="D1081" s="553"/>
      <c r="E1081" s="515" t="s">
        <v>1274</v>
      </c>
      <c r="F1081" s="549"/>
      <c r="G1081" s="548"/>
      <c r="H1081" s="470">
        <f>ROUND((H1079+H1073+H1059+H1050),2)</f>
        <v>15</v>
      </c>
    </row>
    <row r="1082" spans="2:8" s="720" customFormat="1" ht="15" customHeight="1">
      <c r="B1082" s="719"/>
      <c r="C1082" s="553"/>
      <c r="D1082" s="553"/>
      <c r="E1082" s="468" t="s">
        <v>1275</v>
      </c>
      <c r="F1082" s="549"/>
      <c r="G1082" s="554">
        <v>0.15</v>
      </c>
      <c r="H1082" s="548">
        <f>H1081*G1082</f>
        <v>2.25</v>
      </c>
    </row>
    <row r="1083" spans="2:8" s="720" customFormat="1" ht="15" customHeight="1">
      <c r="B1083" s="719"/>
      <c r="C1083" s="553"/>
      <c r="D1083" s="553"/>
      <c r="E1083" s="468" t="s">
        <v>1276</v>
      </c>
      <c r="F1083" s="549"/>
      <c r="G1083" s="554">
        <v>0.05</v>
      </c>
      <c r="H1083" s="548">
        <f>H1081*G1083</f>
        <v>0.75</v>
      </c>
    </row>
    <row r="1084" spans="2:8" s="720" customFormat="1" ht="15" customHeight="1">
      <c r="B1084" s="719"/>
      <c r="C1084" s="553"/>
      <c r="D1084" s="553"/>
      <c r="E1084" s="468" t="s">
        <v>1277</v>
      </c>
      <c r="F1084" s="549"/>
      <c r="G1084" s="548"/>
      <c r="H1084" s="548">
        <f>SUM(H1081:H1083)</f>
        <v>18</v>
      </c>
    </row>
    <row r="1085" spans="2:8" s="720" customFormat="1" ht="15" customHeight="1">
      <c r="B1085" s="719"/>
      <c r="C1085" s="553"/>
      <c r="D1085" s="553"/>
      <c r="E1085" s="502" t="s">
        <v>1587</v>
      </c>
      <c r="F1085" s="498"/>
      <c r="G1085" s="535"/>
      <c r="H1085" s="555">
        <f>ROUND((H1084),2)</f>
        <v>18</v>
      </c>
    </row>
    <row r="1086" spans="2:8" s="720" customFormat="1" ht="15" customHeight="1">
      <c r="B1086" s="719"/>
      <c r="C1086" s="650" t="s">
        <v>1621</v>
      </c>
      <c r="D1086" s="465"/>
      <c r="E1086" s="556"/>
      <c r="F1086" s="460"/>
      <c r="G1086" s="460"/>
      <c r="H1086" s="556"/>
    </row>
    <row r="1087" spans="2:8" s="720" customFormat="1" ht="15" customHeight="1">
      <c r="B1087" s="719"/>
      <c r="C1087" s="465"/>
      <c r="D1087" s="465"/>
      <c r="E1087" s="465"/>
      <c r="F1087" s="465"/>
      <c r="G1087" s="465"/>
      <c r="H1087" s="465"/>
    </row>
    <row r="1088" spans="2:8" s="451" customFormat="1" ht="15" customHeight="1">
      <c r="B1088" s="452"/>
      <c r="C1088" s="651" t="s">
        <v>1403</v>
      </c>
      <c r="D1088" s="465"/>
      <c r="E1088" s="465"/>
      <c r="F1088" s="465"/>
      <c r="G1088" s="465"/>
      <c r="H1088" s="460"/>
    </row>
    <row r="1089" spans="2:8" s="451" customFormat="1" ht="15" customHeight="1">
      <c r="B1089" s="452"/>
      <c r="C1089" s="455"/>
      <c r="D1089" s="465"/>
      <c r="E1089" s="465"/>
      <c r="F1089" s="557"/>
      <c r="G1089" s="558"/>
      <c r="H1089" s="558"/>
    </row>
    <row r="1090" spans="2:8" s="451" customFormat="1" ht="15" customHeight="1">
      <c r="B1090" s="452"/>
      <c r="C1090" s="455"/>
      <c r="D1090" s="559"/>
      <c r="E1090" s="559"/>
      <c r="F1090" s="1205" t="s">
        <v>1405</v>
      </c>
      <c r="G1090" s="1205"/>
      <c r="H1090" s="1205"/>
    </row>
    <row r="1091" spans="2:8" s="451" customFormat="1" ht="15" customHeight="1">
      <c r="B1091" s="452"/>
      <c r="C1091" s="455"/>
      <c r="D1091" s="559"/>
      <c r="E1091" s="559"/>
      <c r="F1091" s="1205"/>
      <c r="G1091" s="1205"/>
      <c r="H1091" s="1205"/>
    </row>
    <row r="1092" spans="2:8" s="451" customFormat="1" ht="15" customHeight="1">
      <c r="B1092" s="452"/>
      <c r="C1092" s="455"/>
      <c r="D1092" s="559"/>
      <c r="E1092" s="559"/>
      <c r="F1092" s="717"/>
      <c r="G1092" s="717"/>
      <c r="H1092" s="717"/>
    </row>
    <row r="1093" spans="2:8" s="451" customFormat="1" ht="80.099999999999994" customHeight="1">
      <c r="B1093" s="452"/>
      <c r="C1093" s="455"/>
      <c r="D1093" s="455"/>
      <c r="E1093" s="455"/>
      <c r="F1093" s="455"/>
      <c r="G1093" s="455"/>
      <c r="H1093" s="455"/>
    </row>
    <row r="1094" spans="2:8" s="451" customFormat="1" ht="15" customHeight="1">
      <c r="B1094" s="452"/>
      <c r="C1094" s="561"/>
      <c r="D1094" s="465"/>
      <c r="E1094" s="455"/>
      <c r="F1094" s="456" t="s">
        <v>1254</v>
      </c>
      <c r="G1094" s="562">
        <v>20</v>
      </c>
      <c r="H1094" s="457"/>
    </row>
    <row r="1095" spans="2:8" s="451" customFormat="1" ht="21.75" customHeight="1">
      <c r="B1095" s="452"/>
      <c r="C1095" s="1208" t="s">
        <v>1579</v>
      </c>
      <c r="D1095" s="1208"/>
      <c r="E1095" s="1208"/>
      <c r="F1095" s="1208"/>
      <c r="G1095" s="1208"/>
      <c r="H1095" s="1208"/>
    </row>
    <row r="1096" spans="2:8" s="451" customFormat="1" ht="15" customHeight="1">
      <c r="B1096" s="452"/>
      <c r="C1096" s="458" t="s">
        <v>1255</v>
      </c>
      <c r="D1096" s="459" t="str">
        <f>+'PRESUPUESTO UNIV UARTES'!B29</f>
        <v>1.20</v>
      </c>
      <c r="E1096" s="460"/>
      <c r="F1096" s="460"/>
      <c r="G1096" s="461" t="s">
        <v>1256</v>
      </c>
      <c r="H1096" s="462" t="str">
        <f>+'PRESUPUESTO UNIV UARTES'!G29</f>
        <v>m2</v>
      </c>
    </row>
    <row r="1097" spans="2:8" s="451" customFormat="1" ht="15" customHeight="1">
      <c r="B1097" s="452"/>
      <c r="C1097" s="463" t="s">
        <v>1258</v>
      </c>
      <c r="D1097" s="1209" t="str">
        <f>+'PRESUPUESTO UNIV UARTES'!C29</f>
        <v>Instalación de cerámica de piso</v>
      </c>
      <c r="E1097" s="1209"/>
      <c r="F1097" s="1209"/>
      <c r="G1097" s="1209"/>
      <c r="H1097" s="1209"/>
    </row>
    <row r="1098" spans="2:8" s="451" customFormat="1" ht="15" customHeight="1">
      <c r="B1098" s="452"/>
      <c r="C1098" s="465"/>
      <c r="D1098" s="465"/>
      <c r="E1098" s="465"/>
      <c r="F1098" s="465"/>
      <c r="G1098" s="465"/>
      <c r="H1098" s="465"/>
    </row>
    <row r="1099" spans="2:8" s="451" customFormat="1" ht="15" customHeight="1">
      <c r="B1099" s="452"/>
      <c r="C1099" s="468" t="s">
        <v>1259</v>
      </c>
      <c r="D1099" s="469"/>
      <c r="E1099" s="469"/>
      <c r="F1099" s="469"/>
      <c r="G1099" s="469"/>
      <c r="H1099" s="470"/>
    </row>
    <row r="1100" spans="2:8" s="451" customFormat="1" ht="15" customHeight="1">
      <c r="B1100" s="452"/>
      <c r="C1100" s="474" t="s">
        <v>1260</v>
      </c>
      <c r="D1100" s="474" t="s">
        <v>10</v>
      </c>
      <c r="E1100" s="474" t="s">
        <v>1261</v>
      </c>
      <c r="F1100" s="570" t="s">
        <v>1262</v>
      </c>
      <c r="G1100" s="474" t="s">
        <v>1263</v>
      </c>
      <c r="H1100" s="474" t="s">
        <v>1264</v>
      </c>
    </row>
    <row r="1101" spans="2:8" s="451" customFormat="1" ht="15" customHeight="1">
      <c r="B1101" s="452"/>
      <c r="C1101" s="476" t="s">
        <v>1282</v>
      </c>
      <c r="D1101" s="512"/>
      <c r="E1101" s="478"/>
      <c r="F1101" s="479"/>
      <c r="G1101" s="607"/>
      <c r="H1101" s="510">
        <f>5%*H1116</f>
        <v>5.1704260000000002E-2</v>
      </c>
    </row>
    <row r="1102" spans="2:8" s="451" customFormat="1" ht="15" customHeight="1">
      <c r="B1102" s="452"/>
      <c r="C1102" s="476"/>
      <c r="D1102" s="512"/>
      <c r="E1102" s="476"/>
      <c r="F1102" s="510"/>
      <c r="G1102" s="511"/>
      <c r="H1102" s="532"/>
    </row>
    <row r="1103" spans="2:8" s="451" customFormat="1" ht="15" customHeight="1">
      <c r="B1103" s="452"/>
      <c r="C1103" s="476"/>
      <c r="D1103" s="512"/>
      <c r="E1103" s="476"/>
      <c r="F1103" s="510"/>
      <c r="G1103" s="511"/>
      <c r="H1103" s="532"/>
    </row>
    <row r="1104" spans="2:8" s="451" customFormat="1" ht="15" customHeight="1">
      <c r="B1104" s="452"/>
      <c r="C1104" s="476"/>
      <c r="D1104" s="512"/>
      <c r="E1104" s="476"/>
      <c r="F1104" s="510"/>
      <c r="G1104" s="511"/>
      <c r="H1104" s="532"/>
    </row>
    <row r="1105" spans="2:8" s="451" customFormat="1" ht="15" customHeight="1">
      <c r="B1105" s="452"/>
      <c r="C1105" s="476"/>
      <c r="D1105" s="512"/>
      <c r="E1105" s="476"/>
      <c r="F1105" s="510"/>
      <c r="G1105" s="530"/>
      <c r="H1105" s="494"/>
    </row>
    <row r="1106" spans="2:8" s="451" customFormat="1" ht="15" customHeight="1">
      <c r="B1106" s="452"/>
      <c r="C1106" s="496" t="s">
        <v>1279</v>
      </c>
      <c r="D1106" s="497"/>
      <c r="E1106" s="496"/>
      <c r="F1106" s="494"/>
      <c r="G1106" s="608"/>
      <c r="H1106" s="564">
        <f>SUM(H1101:H1105)</f>
        <v>5.1704260000000002E-2</v>
      </c>
    </row>
    <row r="1107" spans="2:8" s="451" customFormat="1" ht="15" customHeight="1">
      <c r="B1107" s="452"/>
      <c r="C1107" s="502" t="s">
        <v>1267</v>
      </c>
      <c r="D1107" s="503"/>
      <c r="E1107" s="503"/>
      <c r="F1107" s="503"/>
      <c r="G1107" s="572"/>
      <c r="H1107" s="470"/>
    </row>
    <row r="1108" spans="2:8" s="451" customFormat="1" ht="15" customHeight="1">
      <c r="B1108" s="452"/>
      <c r="C1108" s="474" t="s">
        <v>1260</v>
      </c>
      <c r="D1108" s="573" t="s">
        <v>10</v>
      </c>
      <c r="E1108" s="507" t="s">
        <v>1268</v>
      </c>
      <c r="F1108" s="507" t="s">
        <v>1262</v>
      </c>
      <c r="G1108" s="574" t="s">
        <v>1263</v>
      </c>
      <c r="H1108" s="507" t="s">
        <v>1264</v>
      </c>
    </row>
    <row r="1109" spans="2:8" s="451" customFormat="1" ht="15" customHeight="1">
      <c r="B1109" s="452"/>
      <c r="C1109" s="600" t="s">
        <v>1280</v>
      </c>
      <c r="D1109" s="567">
        <v>0.5</v>
      </c>
      <c r="E1109" s="587">
        <f>+'MANO DE OBRA'!F17</f>
        <v>3.83</v>
      </c>
      <c r="F1109" s="479">
        <f>D1109*E1109</f>
        <v>1.915</v>
      </c>
      <c r="G1109" s="565">
        <v>0.24279999999999999</v>
      </c>
      <c r="H1109" s="479">
        <f>F1109*G1109</f>
        <v>0.46496199999999999</v>
      </c>
    </row>
    <row r="1110" spans="2:8" s="451" customFormat="1" ht="36.75" customHeight="1">
      <c r="B1110" s="452"/>
      <c r="C1110" s="601" t="s">
        <v>1617</v>
      </c>
      <c r="D1110" s="512">
        <v>0.5</v>
      </c>
      <c r="E1110" s="599">
        <f>+'MANO DE OBRA'!F18</f>
        <v>3.87</v>
      </c>
      <c r="F1110" s="510">
        <f>D1110*E1110</f>
        <v>1.9350000000000001</v>
      </c>
      <c r="G1110" s="566">
        <f>G1109</f>
        <v>0.24279999999999999</v>
      </c>
      <c r="H1110" s="510">
        <f>F1110*G1110</f>
        <v>0.46981800000000001</v>
      </c>
    </row>
    <row r="1111" spans="2:8" s="451" customFormat="1" ht="15" customHeight="1">
      <c r="B1111" s="452"/>
      <c r="C1111" s="601" t="s">
        <v>1401</v>
      </c>
      <c r="D1111" s="512">
        <v>0.1</v>
      </c>
      <c r="E1111" s="599">
        <f>+'MANO DE OBRA'!F69</f>
        <v>4.09</v>
      </c>
      <c r="F1111" s="510">
        <f>D1111*E1111</f>
        <v>0.40900000000000003</v>
      </c>
      <c r="G1111" s="566">
        <f>G1110</f>
        <v>0.24279999999999999</v>
      </c>
      <c r="H1111" s="510">
        <f>F1111*G1111</f>
        <v>9.9305199999999996E-2</v>
      </c>
    </row>
    <row r="1112" spans="2:8" s="451" customFormat="1" ht="15" customHeight="1">
      <c r="B1112" s="452"/>
      <c r="C1112" s="601"/>
      <c r="D1112" s="512"/>
      <c r="E1112" s="599"/>
      <c r="F1112" s="510"/>
      <c r="G1112" s="566"/>
      <c r="H1112" s="510"/>
    </row>
    <row r="1113" spans="2:8" s="451" customFormat="1" ht="15" customHeight="1">
      <c r="B1113" s="452"/>
      <c r="C1113" s="509"/>
      <c r="D1113" s="512"/>
      <c r="E1113" s="476"/>
      <c r="F1113" s="510"/>
      <c r="G1113" s="591"/>
      <c r="H1113" s="510"/>
    </row>
    <row r="1114" spans="2:8" s="451" customFormat="1" ht="15" customHeight="1">
      <c r="B1114" s="452"/>
      <c r="C1114" s="601"/>
      <c r="D1114" s="512"/>
      <c r="E1114" s="599"/>
      <c r="F1114" s="510"/>
      <c r="G1114" s="491"/>
      <c r="H1114" s="510"/>
    </row>
    <row r="1115" spans="2:8" s="451" customFormat="1" ht="15" customHeight="1">
      <c r="B1115" s="452"/>
      <c r="C1115" s="601"/>
      <c r="D1115" s="512"/>
      <c r="E1115" s="599"/>
      <c r="F1115" s="510"/>
      <c r="G1115" s="491"/>
      <c r="H1115" s="510"/>
    </row>
    <row r="1116" spans="2:8" s="451" customFormat="1" ht="15" customHeight="1">
      <c r="B1116" s="452"/>
      <c r="C1116" s="514" t="s">
        <v>1269</v>
      </c>
      <c r="D1116" s="514"/>
      <c r="E1116" s="515"/>
      <c r="F1116" s="514"/>
      <c r="G1116" s="470"/>
      <c r="H1116" s="501">
        <f>SUM(H1109:H1113)</f>
        <v>1.0340852</v>
      </c>
    </row>
    <row r="1117" spans="2:8" s="451" customFormat="1" ht="15" customHeight="1">
      <c r="B1117" s="452"/>
      <c r="C1117" s="502" t="s">
        <v>547</v>
      </c>
      <c r="D1117" s="469"/>
      <c r="E1117" s="503"/>
      <c r="F1117" s="503"/>
      <c r="G1117" s="469"/>
      <c r="H1117" s="470"/>
    </row>
    <row r="1118" spans="2:8" s="451" customFormat="1" ht="15" customHeight="1">
      <c r="B1118" s="452"/>
      <c r="C1118" s="579" t="s">
        <v>1260</v>
      </c>
      <c r="D1118" s="568"/>
      <c r="E1118" s="568" t="s">
        <v>9</v>
      </c>
      <c r="F1118" s="520" t="s">
        <v>10</v>
      </c>
      <c r="G1118" s="520" t="s">
        <v>1270</v>
      </c>
      <c r="H1118" s="519" t="s">
        <v>1264</v>
      </c>
    </row>
    <row r="1119" spans="2:8" s="451" customFormat="1" ht="15" customHeight="1">
      <c r="B1119" s="452"/>
      <c r="C1119" s="602" t="s">
        <v>1704</v>
      </c>
      <c r="D1119" s="523"/>
      <c r="E1119" s="592" t="s">
        <v>1281</v>
      </c>
      <c r="F1119" s="567">
        <v>1.05</v>
      </c>
      <c r="G1119" s="593">
        <v>12.5</v>
      </c>
      <c r="H1119" s="527">
        <f>F1119*G1119</f>
        <v>13.125</v>
      </c>
    </row>
    <row r="1120" spans="2:8" s="451" customFormat="1" ht="15" customHeight="1">
      <c r="B1120" s="452"/>
      <c r="C1120" s="528" t="s">
        <v>1600</v>
      </c>
      <c r="D1120" s="491"/>
      <c r="E1120" s="594" t="s">
        <v>1298</v>
      </c>
      <c r="F1120" s="512">
        <v>0.2</v>
      </c>
      <c r="G1120" s="595">
        <f>+MATERIALES!G45</f>
        <v>11.2</v>
      </c>
      <c r="H1120" s="510">
        <f>F1120*G1120</f>
        <v>2.2399999999999998</v>
      </c>
    </row>
    <row r="1121" spans="2:8" s="451" customFormat="1" ht="15" customHeight="1">
      <c r="B1121" s="452"/>
      <c r="C1121" s="528" t="s">
        <v>1303</v>
      </c>
      <c r="D1121" s="491"/>
      <c r="E1121" s="529" t="s">
        <v>1290</v>
      </c>
      <c r="F1121" s="511">
        <v>7.0000000000000007E-2</v>
      </c>
      <c r="G1121" s="595">
        <v>1.33</v>
      </c>
      <c r="H1121" s="510">
        <f>F1121*G1121</f>
        <v>9.3100000000000016E-2</v>
      </c>
    </row>
    <row r="1122" spans="2:8" s="451" customFormat="1" ht="15" customHeight="1">
      <c r="B1122" s="452"/>
      <c r="C1122" s="727" t="s">
        <v>1599</v>
      </c>
      <c r="D1122" s="531"/>
      <c r="E1122" s="728" t="s">
        <v>1283</v>
      </c>
      <c r="F1122" s="512">
        <v>0.02</v>
      </c>
      <c r="G1122" s="491">
        <v>1.08</v>
      </c>
      <c r="H1122" s="510">
        <f t="shared" ref="H1122" si="27">F1122*G1122</f>
        <v>2.1600000000000001E-2</v>
      </c>
    </row>
    <row r="1123" spans="2:8" s="451" customFormat="1" ht="15" customHeight="1">
      <c r="B1123" s="452"/>
      <c r="C1123" s="528"/>
      <c r="D1123" s="491"/>
      <c r="E1123" s="529"/>
      <c r="F1123" s="511"/>
      <c r="G1123" s="531"/>
      <c r="H1123" s="532"/>
    </row>
    <row r="1124" spans="2:8" s="451" customFormat="1" ht="15" customHeight="1">
      <c r="B1124" s="452"/>
      <c r="C1124" s="528"/>
      <c r="D1124" s="491"/>
      <c r="E1124" s="529"/>
      <c r="F1124" s="511"/>
      <c r="G1124" s="531"/>
      <c r="H1124" s="532"/>
    </row>
    <row r="1125" spans="2:8" s="451" customFormat="1" ht="15" customHeight="1">
      <c r="B1125" s="452"/>
      <c r="C1125" s="528"/>
      <c r="D1125" s="491"/>
      <c r="E1125" s="529"/>
      <c r="F1125" s="512"/>
      <c r="G1125" s="531"/>
      <c r="H1125" s="532"/>
    </row>
    <row r="1126" spans="2:8" s="451" customFormat="1" ht="15" customHeight="1">
      <c r="B1126" s="452"/>
      <c r="C1126" s="528"/>
      <c r="D1126" s="491"/>
      <c r="E1126" s="529"/>
      <c r="F1126" s="512"/>
      <c r="G1126" s="531"/>
      <c r="H1126" s="532"/>
    </row>
    <row r="1127" spans="2:8" s="451" customFormat="1" ht="15" customHeight="1">
      <c r="B1127" s="452"/>
      <c r="C1127" s="528"/>
      <c r="D1127" s="491"/>
      <c r="E1127" s="529"/>
      <c r="F1127" s="512"/>
      <c r="G1127" s="531"/>
      <c r="H1127" s="532"/>
    </row>
    <row r="1128" spans="2:8" s="451" customFormat="1" ht="15" customHeight="1">
      <c r="B1128" s="452"/>
      <c r="C1128" s="528"/>
      <c r="D1128" s="491"/>
      <c r="E1128" s="529"/>
      <c r="F1128" s="512"/>
      <c r="G1128" s="531"/>
      <c r="H1128" s="532"/>
    </row>
    <row r="1129" spans="2:8" s="451" customFormat="1" ht="15" customHeight="1">
      <c r="B1129" s="452"/>
      <c r="C1129" s="533"/>
      <c r="D1129" s="498"/>
      <c r="E1129" s="534"/>
      <c r="F1129" s="497"/>
      <c r="G1129" s="535"/>
      <c r="H1129" s="536"/>
    </row>
    <row r="1130" spans="2:8" s="451" customFormat="1" ht="15" customHeight="1">
      <c r="B1130" s="452"/>
      <c r="C1130" s="476" t="s">
        <v>1271</v>
      </c>
      <c r="D1130" s="531"/>
      <c r="E1130" s="538"/>
      <c r="F1130" s="498"/>
      <c r="G1130" s="497"/>
      <c r="H1130" s="539">
        <f>SUM(H1119:H1129)</f>
        <v>15.479699999999999</v>
      </c>
    </row>
    <row r="1131" spans="2:8" s="451" customFormat="1" ht="15" customHeight="1">
      <c r="B1131" s="452"/>
      <c r="C1131" s="468" t="s">
        <v>1272</v>
      </c>
      <c r="D1131" s="469"/>
      <c r="E1131" s="469"/>
      <c r="F1131" s="469"/>
      <c r="G1131" s="469"/>
      <c r="H1131" s="470"/>
    </row>
    <row r="1132" spans="2:8" s="451" customFormat="1" ht="15" customHeight="1">
      <c r="B1132" s="452"/>
      <c r="C1132" s="518" t="s">
        <v>1260</v>
      </c>
      <c r="D1132" s="519"/>
      <c r="E1132" s="519" t="s">
        <v>9</v>
      </c>
      <c r="F1132" s="543" t="s">
        <v>10</v>
      </c>
      <c r="G1132" s="520" t="s">
        <v>1261</v>
      </c>
      <c r="H1132" s="519" t="s">
        <v>1264</v>
      </c>
    </row>
    <row r="1133" spans="2:8" s="451" customFormat="1" ht="15" customHeight="1">
      <c r="B1133" s="452"/>
      <c r="C1133" s="544"/>
      <c r="D1133" s="526"/>
      <c r="E1133" s="545"/>
      <c r="F1133" s="567"/>
      <c r="G1133" s="544"/>
      <c r="H1133" s="479"/>
    </row>
    <row r="1134" spans="2:8" s="451" customFormat="1" ht="15" customHeight="1">
      <c r="B1134" s="452"/>
      <c r="C1134" s="476"/>
      <c r="D1134" s="531"/>
      <c r="E1134" s="547"/>
      <c r="F1134" s="512"/>
      <c r="G1134" s="476"/>
      <c r="H1134" s="510"/>
    </row>
    <row r="1135" spans="2:8" s="451" customFormat="1" ht="15" customHeight="1">
      <c r="B1135" s="452"/>
      <c r="C1135" s="476"/>
      <c r="D1135" s="531"/>
      <c r="E1135" s="547"/>
      <c r="F1135" s="512"/>
      <c r="G1135" s="476"/>
      <c r="H1135" s="510"/>
    </row>
    <row r="1136" spans="2:8" s="451" customFormat="1" ht="15" customHeight="1">
      <c r="B1136" s="452"/>
      <c r="C1136" s="476"/>
      <c r="D1136" s="531"/>
      <c r="E1136" s="547"/>
      <c r="F1136" s="512"/>
      <c r="G1136" s="476"/>
      <c r="H1136" s="494"/>
    </row>
    <row r="1137" spans="2:8" s="451" customFormat="1" ht="15" customHeight="1">
      <c r="B1137" s="452"/>
      <c r="C1137" s="515" t="s">
        <v>1273</v>
      </c>
      <c r="D1137" s="548"/>
      <c r="E1137" s="548"/>
      <c r="F1137" s="549"/>
      <c r="G1137" s="550"/>
      <c r="H1137" s="609">
        <f>SUM(H1133:H1136)</f>
        <v>0</v>
      </c>
    </row>
    <row r="1138" spans="2:8" s="451" customFormat="1" ht="15" customHeight="1">
      <c r="B1138" s="452"/>
      <c r="C1138" s="491"/>
      <c r="D1138" s="491"/>
      <c r="E1138" s="496"/>
      <c r="F1138" s="498"/>
      <c r="G1138" s="551"/>
      <c r="H1138" s="552">
        <f>H1106+H1116+H1130+H1137</f>
        <v>16.565489459999998</v>
      </c>
    </row>
    <row r="1139" spans="2:8" s="451" customFormat="1" ht="15" customHeight="1">
      <c r="B1139" s="452"/>
      <c r="C1139" s="553"/>
      <c r="D1139" s="553"/>
      <c r="E1139" s="515" t="s">
        <v>1274</v>
      </c>
      <c r="F1139" s="549"/>
      <c r="G1139" s="548"/>
      <c r="H1139" s="470">
        <f>ROUND((H1137+H1130+H1116+H1106),2)</f>
        <v>16.57</v>
      </c>
    </row>
    <row r="1140" spans="2:8" s="451" customFormat="1" ht="15" customHeight="1">
      <c r="B1140" s="452"/>
      <c r="C1140" s="553"/>
      <c r="D1140" s="553"/>
      <c r="E1140" s="468" t="s">
        <v>1275</v>
      </c>
      <c r="F1140" s="549"/>
      <c r="G1140" s="554">
        <v>0.15</v>
      </c>
      <c r="H1140" s="548">
        <f>H1139*G1140</f>
        <v>2.4855</v>
      </c>
    </row>
    <row r="1141" spans="2:8" s="451" customFormat="1" ht="15" customHeight="1">
      <c r="B1141" s="452"/>
      <c r="C1141" s="553"/>
      <c r="D1141" s="553"/>
      <c r="E1141" s="468" t="s">
        <v>1276</v>
      </c>
      <c r="F1141" s="549"/>
      <c r="G1141" s="554">
        <v>0.05</v>
      </c>
      <c r="H1141" s="548">
        <f>H1139*G1141</f>
        <v>0.82850000000000001</v>
      </c>
    </row>
    <row r="1142" spans="2:8" s="451" customFormat="1" ht="15" customHeight="1">
      <c r="B1142" s="452"/>
      <c r="C1142" s="553"/>
      <c r="D1142" s="553"/>
      <c r="E1142" s="468" t="s">
        <v>1277</v>
      </c>
      <c r="F1142" s="549"/>
      <c r="G1142" s="548"/>
      <c r="H1142" s="548">
        <f>SUM(H1139:H1141)</f>
        <v>19.884</v>
      </c>
    </row>
    <row r="1143" spans="2:8" s="451" customFormat="1" ht="15" customHeight="1">
      <c r="B1143" s="452"/>
      <c r="C1143" s="553"/>
      <c r="D1143" s="553"/>
      <c r="E1143" s="502" t="s">
        <v>1587</v>
      </c>
      <c r="F1143" s="498"/>
      <c r="G1143" s="535"/>
      <c r="H1143" s="555">
        <f>ROUND((H1142),2)</f>
        <v>19.88</v>
      </c>
    </row>
    <row r="1144" spans="2:8" s="451" customFormat="1" ht="15" customHeight="1">
      <c r="B1144" s="452"/>
      <c r="C1144" s="650" t="s">
        <v>1705</v>
      </c>
      <c r="D1144" s="465"/>
      <c r="E1144" s="556"/>
      <c r="F1144" s="460"/>
      <c r="G1144" s="460"/>
      <c r="H1144" s="556"/>
    </row>
    <row r="1145" spans="2:8" s="451" customFormat="1" ht="15" customHeight="1">
      <c r="B1145" s="452"/>
      <c r="C1145" s="465"/>
      <c r="D1145" s="465"/>
      <c r="E1145" s="465"/>
      <c r="F1145" s="465"/>
      <c r="G1145" s="465"/>
      <c r="H1145" s="465"/>
    </row>
    <row r="1146" spans="2:8" s="451" customFormat="1" ht="15" customHeight="1">
      <c r="B1146" s="452"/>
      <c r="C1146" s="651" t="s">
        <v>1403</v>
      </c>
      <c r="D1146" s="465"/>
      <c r="E1146" s="465"/>
      <c r="F1146" s="465"/>
      <c r="G1146" s="465"/>
      <c r="H1146" s="460"/>
    </row>
    <row r="1147" spans="2:8" s="451" customFormat="1" ht="15" customHeight="1">
      <c r="B1147" s="452"/>
      <c r="C1147" s="455"/>
      <c r="D1147" s="465"/>
      <c r="E1147" s="465"/>
      <c r="F1147" s="557"/>
      <c r="G1147" s="558"/>
      <c r="H1147" s="558"/>
    </row>
    <row r="1148" spans="2:8" s="451" customFormat="1" ht="15" customHeight="1">
      <c r="B1148" s="452"/>
      <c r="C1148" s="455"/>
      <c r="D1148" s="559"/>
      <c r="E1148" s="559"/>
      <c r="F1148" s="1205" t="s">
        <v>1405</v>
      </c>
      <c r="G1148" s="1205"/>
      <c r="H1148" s="1205"/>
    </row>
    <row r="1149" spans="2:8" s="451" customFormat="1" ht="15" customHeight="1">
      <c r="B1149" s="452"/>
      <c r="C1149" s="455"/>
      <c r="D1149" s="559"/>
      <c r="E1149" s="559"/>
      <c r="F1149" s="1205"/>
      <c r="G1149" s="1205"/>
      <c r="H1149" s="1205"/>
    </row>
    <row r="1150" spans="2:8" s="451" customFormat="1" ht="15" customHeight="1">
      <c r="B1150" s="452"/>
      <c r="C1150" s="455"/>
      <c r="D1150" s="559"/>
      <c r="E1150" s="559"/>
      <c r="F1150" s="717"/>
      <c r="G1150" s="717"/>
      <c r="H1150" s="717"/>
    </row>
    <row r="1151" spans="2:8" s="451" customFormat="1" ht="80.099999999999994" customHeight="1">
      <c r="B1151" s="452"/>
      <c r="C1151" s="455"/>
      <c r="D1151" s="455"/>
      <c r="E1151" s="455"/>
      <c r="F1151" s="455"/>
      <c r="G1151" s="455"/>
      <c r="H1151" s="455"/>
    </row>
    <row r="1152" spans="2:8" s="451" customFormat="1" ht="15" customHeight="1">
      <c r="B1152" s="452"/>
      <c r="C1152" s="561"/>
      <c r="D1152" s="465"/>
      <c r="E1152" s="455"/>
      <c r="F1152" s="456" t="s">
        <v>1254</v>
      </c>
      <c r="G1152" s="562">
        <v>21</v>
      </c>
      <c r="H1152" s="457"/>
    </row>
    <row r="1153" spans="2:8" s="451" customFormat="1" ht="21.75" customHeight="1">
      <c r="B1153" s="452"/>
      <c r="C1153" s="1208" t="s">
        <v>1579</v>
      </c>
      <c r="D1153" s="1208"/>
      <c r="E1153" s="1208"/>
      <c r="F1153" s="1208"/>
      <c r="G1153" s="1208"/>
      <c r="H1153" s="1208"/>
    </row>
    <row r="1154" spans="2:8" s="451" customFormat="1" ht="15" customHeight="1">
      <c r="B1154" s="452"/>
      <c r="C1154" s="458" t="s">
        <v>1255</v>
      </c>
      <c r="D1154" s="459" t="str">
        <f>+'PRESUPUESTO UNIV UARTES'!B30</f>
        <v>1.21</v>
      </c>
      <c r="E1154" s="460"/>
      <c r="F1154" s="460"/>
      <c r="G1154" s="461" t="s">
        <v>1256</v>
      </c>
      <c r="H1154" s="462" t="str">
        <f>+'PRESUPUESTO UNIV UARTES'!G30</f>
        <v>u</v>
      </c>
    </row>
    <row r="1155" spans="2:8" s="451" customFormat="1" ht="15" customHeight="1">
      <c r="B1155" s="452"/>
      <c r="C1155" s="463" t="s">
        <v>1258</v>
      </c>
      <c r="D1155" s="1213" t="str">
        <f>+'PRESUPUESTO UNIV UARTES'!C30</f>
        <v>puntos de iluminación 110 v</v>
      </c>
      <c r="E1155" s="1213"/>
      <c r="F1155" s="1213"/>
      <c r="G1155" s="1213"/>
      <c r="H1155" s="1213"/>
    </row>
    <row r="1156" spans="2:8" s="451" customFormat="1" ht="15" customHeight="1">
      <c r="B1156" s="452"/>
      <c r="C1156" s="465"/>
      <c r="D1156" s="465"/>
      <c r="E1156" s="465"/>
      <c r="F1156" s="465"/>
      <c r="G1156" s="465"/>
      <c r="H1156" s="465"/>
    </row>
    <row r="1157" spans="2:8" s="451" customFormat="1" ht="15" customHeight="1">
      <c r="B1157" s="452"/>
      <c r="C1157" s="468" t="s">
        <v>1259</v>
      </c>
      <c r="D1157" s="469"/>
      <c r="E1157" s="469"/>
      <c r="F1157" s="469"/>
      <c r="G1157" s="469"/>
      <c r="H1157" s="470"/>
    </row>
    <row r="1158" spans="2:8" s="451" customFormat="1" ht="15" customHeight="1">
      <c r="B1158" s="452"/>
      <c r="C1158" s="474" t="s">
        <v>1260</v>
      </c>
      <c r="D1158" s="474" t="s">
        <v>10</v>
      </c>
      <c r="E1158" s="474" t="s">
        <v>1261</v>
      </c>
      <c r="F1158" s="507" t="s">
        <v>1262</v>
      </c>
      <c r="G1158" s="507" t="s">
        <v>1263</v>
      </c>
      <c r="H1158" s="570" t="s">
        <v>1264</v>
      </c>
    </row>
    <row r="1159" spans="2:8" s="451" customFormat="1" ht="15" customHeight="1">
      <c r="B1159" s="452"/>
      <c r="C1159" s="476" t="s">
        <v>1282</v>
      </c>
      <c r="D1159" s="512"/>
      <c r="E1159" s="478"/>
      <c r="F1159" s="479"/>
      <c r="G1159" s="525"/>
      <c r="H1159" s="479">
        <f>5%*H1175</f>
        <v>0.80479400000000012</v>
      </c>
    </row>
    <row r="1160" spans="2:8" s="451" customFormat="1" ht="15" customHeight="1">
      <c r="B1160" s="452"/>
      <c r="C1160" s="476"/>
      <c r="D1160" s="512"/>
      <c r="E1160" s="476"/>
      <c r="F1160" s="510"/>
      <c r="G1160" s="511"/>
      <c r="H1160" s="510"/>
    </row>
    <row r="1161" spans="2:8" s="451" customFormat="1" ht="15" customHeight="1">
      <c r="B1161" s="452"/>
      <c r="C1161" s="476"/>
      <c r="D1161" s="512"/>
      <c r="E1161" s="476"/>
      <c r="F1161" s="510"/>
      <c r="G1161" s="511"/>
      <c r="H1161" s="510"/>
    </row>
    <row r="1162" spans="2:8" s="451" customFormat="1" ht="15" customHeight="1">
      <c r="B1162" s="452"/>
      <c r="C1162" s="476"/>
      <c r="D1162" s="512"/>
      <c r="E1162" s="476"/>
      <c r="F1162" s="510"/>
      <c r="G1162" s="530"/>
      <c r="H1162" s="510"/>
    </row>
    <row r="1163" spans="2:8" s="451" customFormat="1" ht="15" customHeight="1">
      <c r="B1163" s="452"/>
      <c r="C1163" s="476"/>
      <c r="D1163" s="512"/>
      <c r="E1163" s="476"/>
      <c r="F1163" s="510"/>
      <c r="G1163" s="530"/>
      <c r="H1163" s="510"/>
    </row>
    <row r="1164" spans="2:8" s="451" customFormat="1" ht="15" customHeight="1">
      <c r="B1164" s="452"/>
      <c r="C1164" s="476"/>
      <c r="D1164" s="490"/>
      <c r="E1164" s="476"/>
      <c r="F1164" s="510"/>
      <c r="G1164" s="530"/>
      <c r="H1164" s="494"/>
    </row>
    <row r="1165" spans="2:8" s="451" customFormat="1" ht="15" customHeight="1">
      <c r="B1165" s="452"/>
      <c r="C1165" s="515" t="s">
        <v>1279</v>
      </c>
      <c r="D1165" s="514"/>
      <c r="E1165" s="515"/>
      <c r="F1165" s="563"/>
      <c r="G1165" s="571"/>
      <c r="H1165" s="564">
        <f>SUM(H1159:H1164)</f>
        <v>0.80479400000000012</v>
      </c>
    </row>
    <row r="1166" spans="2:8" s="451" customFormat="1" ht="15" customHeight="1">
      <c r="B1166" s="452"/>
      <c r="C1166" s="502" t="s">
        <v>1267</v>
      </c>
      <c r="D1166" s="503"/>
      <c r="E1166" s="503"/>
      <c r="F1166" s="503"/>
      <c r="G1166" s="572"/>
      <c r="H1166" s="470"/>
    </row>
    <row r="1167" spans="2:8" s="451" customFormat="1" ht="15" customHeight="1">
      <c r="B1167" s="452"/>
      <c r="C1167" s="507" t="s">
        <v>1260</v>
      </c>
      <c r="D1167" s="573" t="s">
        <v>10</v>
      </c>
      <c r="E1167" s="507" t="s">
        <v>1268</v>
      </c>
      <c r="F1167" s="507" t="s">
        <v>1262</v>
      </c>
      <c r="G1167" s="574" t="s">
        <v>1263</v>
      </c>
      <c r="H1167" s="507" t="s">
        <v>1264</v>
      </c>
    </row>
    <row r="1168" spans="2:8" s="451" customFormat="1" ht="15" customHeight="1">
      <c r="B1168" s="452"/>
      <c r="C1168" s="725" t="s">
        <v>1606</v>
      </c>
      <c r="D1168" s="546">
        <v>2</v>
      </c>
      <c r="E1168" s="726">
        <f>+'MANO DE OBRA'!F9</f>
        <v>3.83</v>
      </c>
      <c r="F1168" s="479">
        <f>D1168*E1168</f>
        <v>7.66</v>
      </c>
      <c r="G1168" s="565">
        <v>1.3959999999999999</v>
      </c>
      <c r="H1168" s="479">
        <f>F1168*G1168</f>
        <v>10.69336</v>
      </c>
    </row>
    <row r="1169" spans="2:8" s="451" customFormat="1" ht="15" customHeight="1">
      <c r="B1169" s="452"/>
      <c r="C1169" s="509" t="s">
        <v>1605</v>
      </c>
      <c r="D1169" s="576">
        <v>1</v>
      </c>
      <c r="E1169" s="584">
        <f>+'MANO DE OBRA'!F25</f>
        <v>3.87</v>
      </c>
      <c r="F1169" s="492">
        <f>D1169*E1169</f>
        <v>3.87</v>
      </c>
      <c r="G1169" s="511">
        <f>G1168</f>
        <v>1.3959999999999999</v>
      </c>
      <c r="H1169" s="532">
        <f>F1169*G1169</f>
        <v>5.40252</v>
      </c>
    </row>
    <row r="1170" spans="2:8" s="451" customFormat="1" ht="15" customHeight="1">
      <c r="B1170" s="452"/>
      <c r="C1170" s="509"/>
      <c r="D1170" s="576"/>
      <c r="E1170" s="584"/>
      <c r="F1170" s="492"/>
      <c r="G1170" s="511"/>
      <c r="H1170" s="532"/>
    </row>
    <row r="1171" spans="2:8" s="451" customFormat="1" ht="15" customHeight="1">
      <c r="B1171" s="452"/>
      <c r="C1171" s="509"/>
      <c r="D1171" s="576"/>
      <c r="E1171" s="584"/>
      <c r="F1171" s="492"/>
      <c r="G1171" s="511"/>
      <c r="H1171" s="532"/>
    </row>
    <row r="1172" spans="2:8" s="451" customFormat="1" ht="15" customHeight="1">
      <c r="B1172" s="452"/>
      <c r="C1172" s="509"/>
      <c r="D1172" s="512"/>
      <c r="E1172" s="476"/>
      <c r="F1172" s="510"/>
      <c r="G1172" s="512"/>
      <c r="H1172" s="532"/>
    </row>
    <row r="1173" spans="2:8" s="451" customFormat="1" ht="15" customHeight="1">
      <c r="B1173" s="452"/>
      <c r="C1173" s="509"/>
      <c r="D1173" s="512"/>
      <c r="E1173" s="476"/>
      <c r="F1173" s="510"/>
      <c r="G1173" s="512"/>
      <c r="H1173" s="510"/>
    </row>
    <row r="1174" spans="2:8" s="451" customFormat="1" ht="15" customHeight="1">
      <c r="B1174" s="452"/>
      <c r="C1174" s="509"/>
      <c r="D1174" s="512"/>
      <c r="E1174" s="476"/>
      <c r="F1174" s="510"/>
      <c r="G1174" s="512"/>
      <c r="H1174" s="494"/>
    </row>
    <row r="1175" spans="2:8" s="451" customFormat="1" ht="15" customHeight="1">
      <c r="B1175" s="452"/>
      <c r="C1175" s="497" t="s">
        <v>1269</v>
      </c>
      <c r="D1175" s="497"/>
      <c r="E1175" s="496"/>
      <c r="F1175" s="497"/>
      <c r="G1175" s="539"/>
      <c r="H1175" s="564">
        <f>SUM(H1168:H1174)</f>
        <v>16.095880000000001</v>
      </c>
    </row>
    <row r="1176" spans="2:8" s="451" customFormat="1" ht="15" customHeight="1">
      <c r="B1176" s="452"/>
      <c r="C1176" s="502" t="s">
        <v>547</v>
      </c>
      <c r="D1176" s="469"/>
      <c r="E1176" s="503"/>
      <c r="F1176" s="503"/>
      <c r="G1176" s="469"/>
      <c r="H1176" s="470"/>
    </row>
    <row r="1177" spans="2:8" s="451" customFormat="1" ht="15" customHeight="1">
      <c r="B1177" s="452"/>
      <c r="C1177" s="579" t="s">
        <v>1260</v>
      </c>
      <c r="D1177" s="568"/>
      <c r="E1177" s="568" t="s">
        <v>9</v>
      </c>
      <c r="F1177" s="580" t="s">
        <v>10</v>
      </c>
      <c r="G1177" s="580" t="s">
        <v>1270</v>
      </c>
      <c r="H1177" s="568" t="s">
        <v>1264</v>
      </c>
    </row>
    <row r="1178" spans="2:8" s="451" customFormat="1" ht="15" customHeight="1">
      <c r="B1178" s="452"/>
      <c r="C1178" s="528" t="s">
        <v>1601</v>
      </c>
      <c r="D1178" s="491"/>
      <c r="E1178" s="529" t="s">
        <v>1296</v>
      </c>
      <c r="F1178" s="512">
        <v>10</v>
      </c>
      <c r="G1178" s="531">
        <f>+MATERIALES!I262</f>
        <v>0.59</v>
      </c>
      <c r="H1178" s="510">
        <f>F1178*G1178</f>
        <v>5.8999999999999995</v>
      </c>
    </row>
    <row r="1179" spans="2:8" s="451" customFormat="1" ht="15" customHeight="1">
      <c r="B1179" s="452"/>
      <c r="C1179" s="528" t="s">
        <v>1602</v>
      </c>
      <c r="D1179" s="491"/>
      <c r="E1179" s="529" t="s">
        <v>1257</v>
      </c>
      <c r="F1179" s="512">
        <v>0.8</v>
      </c>
      <c r="G1179" s="531">
        <v>5.3</v>
      </c>
      <c r="H1179" s="510">
        <f t="shared" ref="H1179:H1182" si="28">F1179*G1179</f>
        <v>4.24</v>
      </c>
    </row>
    <row r="1180" spans="2:8" s="451" customFormat="1" ht="15" customHeight="1">
      <c r="B1180" s="452"/>
      <c r="C1180" s="528" t="s">
        <v>1297</v>
      </c>
      <c r="D1180" s="491"/>
      <c r="E1180" s="529" t="s">
        <v>1257</v>
      </c>
      <c r="F1180" s="512">
        <v>2</v>
      </c>
      <c r="G1180" s="531">
        <v>0.35</v>
      </c>
      <c r="H1180" s="510">
        <f t="shared" si="28"/>
        <v>0.7</v>
      </c>
    </row>
    <row r="1181" spans="2:8" s="451" customFormat="1" ht="15" customHeight="1">
      <c r="B1181" s="452"/>
      <c r="C1181" s="528" t="s">
        <v>1603</v>
      </c>
      <c r="D1181" s="491"/>
      <c r="E1181" s="529" t="s">
        <v>1257</v>
      </c>
      <c r="F1181" s="512">
        <v>1</v>
      </c>
      <c r="G1181" s="531">
        <v>0.35</v>
      </c>
      <c r="H1181" s="510">
        <f t="shared" si="28"/>
        <v>0.35</v>
      </c>
    </row>
    <row r="1182" spans="2:8" s="451" customFormat="1" ht="15" customHeight="1">
      <c r="B1182" s="452"/>
      <c r="C1182" s="528" t="s">
        <v>1604</v>
      </c>
      <c r="D1182" s="491"/>
      <c r="E1182" s="529" t="s">
        <v>1257</v>
      </c>
      <c r="F1182" s="512">
        <v>1</v>
      </c>
      <c r="G1182" s="531">
        <v>0.56000000000000005</v>
      </c>
      <c r="H1182" s="510">
        <f t="shared" si="28"/>
        <v>0.56000000000000005</v>
      </c>
    </row>
    <row r="1183" spans="2:8" s="451" customFormat="1" ht="15" customHeight="1">
      <c r="B1183" s="452"/>
      <c r="C1183" s="528" t="s">
        <v>1715</v>
      </c>
      <c r="D1183" s="491"/>
      <c r="E1183" s="529" t="s">
        <v>1257</v>
      </c>
      <c r="F1183" s="512">
        <v>1</v>
      </c>
      <c r="G1183" s="531">
        <v>2.6</v>
      </c>
      <c r="H1183" s="510">
        <f>F1183*G1183</f>
        <v>2.6</v>
      </c>
    </row>
    <row r="1184" spans="2:8" s="451" customFormat="1" ht="15" customHeight="1">
      <c r="B1184" s="452"/>
      <c r="C1184" s="528" t="str">
        <f>+IF(B1184=0," ",VLOOKUP(B1184,#REF!,2,FALSE))</f>
        <v xml:space="preserve"> </v>
      </c>
      <c r="D1184" s="491"/>
      <c r="E1184" s="529" t="str">
        <f>+IF(B1184=0," ",VLOOKUP(B1184,#REF!,3,FALSE))</f>
        <v xml:space="preserve"> </v>
      </c>
      <c r="F1184" s="512"/>
      <c r="G1184" s="531" t="str">
        <f>+IF(B1184=0," ",VLOOKUP(B1184,#REF!,7,FALSE))</f>
        <v xml:space="preserve"> </v>
      </c>
      <c r="H1184" s="532"/>
    </row>
    <row r="1185" spans="2:8" s="451" customFormat="1" ht="15" customHeight="1">
      <c r="B1185" s="452"/>
      <c r="C1185" s="528" t="str">
        <f>+IF(B1185=0," ",VLOOKUP(B1185,#REF!,2,FALSE))</f>
        <v xml:space="preserve"> </v>
      </c>
      <c r="D1185" s="491"/>
      <c r="E1185" s="529" t="str">
        <f>+IF(B1185=0," ",VLOOKUP(B1185,#REF!,3,FALSE))</f>
        <v xml:space="preserve"> </v>
      </c>
      <c r="F1185" s="512"/>
      <c r="G1185" s="531" t="str">
        <f>+IF(B1185=0," ",VLOOKUP(B1185,#REF!,7,FALSE))</f>
        <v xml:space="preserve"> </v>
      </c>
      <c r="H1185" s="532"/>
    </row>
    <row r="1186" spans="2:8" s="451" customFormat="1" ht="15" customHeight="1">
      <c r="B1186" s="452"/>
      <c r="C1186" s="528" t="str">
        <f>+IF(B1186=0," ",VLOOKUP(B1186,#REF!,2,FALSE))</f>
        <v xml:space="preserve"> </v>
      </c>
      <c r="D1186" s="491"/>
      <c r="E1186" s="529" t="str">
        <f>+IF(B1186=0," ",VLOOKUP(B1186,#REF!,3,FALSE))</f>
        <v xml:space="preserve"> </v>
      </c>
      <c r="F1186" s="512"/>
      <c r="G1186" s="531" t="str">
        <f>+IF(B1186=0," ",VLOOKUP(B1186,#REF!,7,FALSE))</f>
        <v xml:space="preserve"> </v>
      </c>
      <c r="H1186" s="532"/>
    </row>
    <row r="1187" spans="2:8" s="451" customFormat="1" ht="15" customHeight="1">
      <c r="B1187" s="452"/>
      <c r="C1187" s="533" t="str">
        <f>+IF(B1187=0," ",VLOOKUP(B1187,#REF!,2,FALSE))</f>
        <v xml:space="preserve"> </v>
      </c>
      <c r="D1187" s="498"/>
      <c r="E1187" s="534" t="str">
        <f>+IF(B1187=0," ",VLOOKUP(B1187,#REF!,3,FALSE))</f>
        <v xml:space="preserve"> </v>
      </c>
      <c r="F1187" s="497"/>
      <c r="G1187" s="535" t="str">
        <f>+IF(B1187=0," ",VLOOKUP(B1187,#REF!,7,FALSE))</f>
        <v xml:space="preserve"> </v>
      </c>
      <c r="H1187" s="536"/>
    </row>
    <row r="1188" spans="2:8" s="451" customFormat="1" ht="15" customHeight="1">
      <c r="B1188" s="452"/>
      <c r="C1188" s="476" t="s">
        <v>1271</v>
      </c>
      <c r="D1188" s="531"/>
      <c r="E1188" s="538"/>
      <c r="F1188" s="498"/>
      <c r="G1188" s="497"/>
      <c r="H1188" s="539">
        <f>SUM(H1178:H1187)</f>
        <v>14.35</v>
      </c>
    </row>
    <row r="1189" spans="2:8" s="451" customFormat="1" ht="15" customHeight="1">
      <c r="B1189" s="452"/>
      <c r="C1189" s="468" t="s">
        <v>1272</v>
      </c>
      <c r="D1189" s="469"/>
      <c r="E1189" s="469"/>
      <c r="F1189" s="469"/>
      <c r="G1189" s="469"/>
      <c r="H1189" s="470"/>
    </row>
    <row r="1190" spans="2:8" s="451" customFormat="1" ht="15" customHeight="1">
      <c r="B1190" s="452"/>
      <c r="C1190" s="579" t="s">
        <v>1260</v>
      </c>
      <c r="D1190" s="568"/>
      <c r="E1190" s="519" t="s">
        <v>9</v>
      </c>
      <c r="F1190" s="543" t="s">
        <v>10</v>
      </c>
      <c r="G1190" s="520" t="s">
        <v>1261</v>
      </c>
      <c r="H1190" s="519" t="s">
        <v>1264</v>
      </c>
    </row>
    <row r="1191" spans="2:8" s="451" customFormat="1" ht="15" customHeight="1">
      <c r="B1191" s="452"/>
      <c r="C1191" s="544"/>
      <c r="D1191" s="454"/>
      <c r="E1191" s="569"/>
      <c r="F1191" s="567"/>
      <c r="G1191" s="544"/>
      <c r="H1191" s="479"/>
    </row>
    <row r="1192" spans="2:8" s="451" customFormat="1" ht="15" customHeight="1">
      <c r="B1192" s="452"/>
      <c r="C1192" s="476"/>
      <c r="D1192" s="531"/>
      <c r="E1192" s="547"/>
      <c r="F1192" s="512"/>
      <c r="G1192" s="476"/>
      <c r="H1192" s="510"/>
    </row>
    <row r="1193" spans="2:8" s="451" customFormat="1" ht="15" customHeight="1">
      <c r="B1193" s="452"/>
      <c r="C1193" s="476" t="str">
        <f>+IF(B1193=0," ",VLOOKUP(B1193,#REF!,2,FALSE))</f>
        <v xml:space="preserve"> </v>
      </c>
      <c r="D1193" s="531"/>
      <c r="E1193" s="547" t="str">
        <f>+IF(B1193=0," ",VLOOKUP(B1193,#REF!,3,FALSE))</f>
        <v xml:space="preserve"> </v>
      </c>
      <c r="F1193" s="512"/>
      <c r="G1193" s="476" t="str">
        <f>+IF(B1193=0," ",VLOOKUP(B1193,#REF!,8,FALSE))</f>
        <v xml:space="preserve"> </v>
      </c>
      <c r="H1193" s="494"/>
    </row>
    <row r="1194" spans="2:8" s="451" customFormat="1" ht="15" customHeight="1">
      <c r="B1194" s="452"/>
      <c r="C1194" s="515" t="s">
        <v>1273</v>
      </c>
      <c r="D1194" s="548"/>
      <c r="E1194" s="548"/>
      <c r="F1194" s="549"/>
      <c r="G1194" s="550"/>
      <c r="H1194" s="536">
        <f>SUM(H1191:H1193)</f>
        <v>0</v>
      </c>
    </row>
    <row r="1195" spans="2:8" s="451" customFormat="1" ht="15" customHeight="1">
      <c r="B1195" s="452"/>
      <c r="C1195" s="491"/>
      <c r="D1195" s="491"/>
      <c r="E1195" s="496"/>
      <c r="F1195" s="498"/>
      <c r="G1195" s="551"/>
      <c r="H1195" s="552">
        <f>H1165+H1175+H1188+H1194</f>
        <v>31.250674000000004</v>
      </c>
    </row>
    <row r="1196" spans="2:8" s="451" customFormat="1" ht="15" customHeight="1">
      <c r="B1196" s="452"/>
      <c r="C1196" s="553"/>
      <c r="D1196" s="553"/>
      <c r="E1196" s="515" t="s">
        <v>1274</v>
      </c>
      <c r="F1196" s="549"/>
      <c r="G1196" s="548"/>
      <c r="H1196" s="470">
        <f>ROUND((H1165+H1175+H1188+H1194),2)</f>
        <v>31.25</v>
      </c>
    </row>
    <row r="1197" spans="2:8" s="451" customFormat="1" ht="15" customHeight="1">
      <c r="B1197" s="452"/>
      <c r="C1197" s="553"/>
      <c r="D1197" s="553"/>
      <c r="E1197" s="468" t="s">
        <v>1275</v>
      </c>
      <c r="F1197" s="549"/>
      <c r="G1197" s="554">
        <v>0.15</v>
      </c>
      <c r="H1197" s="548">
        <f>H1196*G1197</f>
        <v>4.6875</v>
      </c>
    </row>
    <row r="1198" spans="2:8" s="451" customFormat="1" ht="15" customHeight="1">
      <c r="B1198" s="452"/>
      <c r="C1198" s="553"/>
      <c r="D1198" s="553"/>
      <c r="E1198" s="468" t="s">
        <v>1276</v>
      </c>
      <c r="F1198" s="549"/>
      <c r="G1198" s="554">
        <v>0.05</v>
      </c>
      <c r="H1198" s="548">
        <f>H1196*G1198</f>
        <v>1.5625</v>
      </c>
    </row>
    <row r="1199" spans="2:8" s="451" customFormat="1" ht="15" customHeight="1">
      <c r="B1199" s="452"/>
      <c r="C1199" s="553"/>
      <c r="D1199" s="553"/>
      <c r="E1199" s="468" t="s">
        <v>1277</v>
      </c>
      <c r="F1199" s="549"/>
      <c r="G1199" s="548"/>
      <c r="H1199" s="548">
        <f>SUM(H1196:H1198)</f>
        <v>37.5</v>
      </c>
    </row>
    <row r="1200" spans="2:8" s="451" customFormat="1" ht="15" customHeight="1">
      <c r="B1200" s="452"/>
      <c r="C1200" s="553"/>
      <c r="D1200" s="553"/>
      <c r="E1200" s="502" t="s">
        <v>1587</v>
      </c>
      <c r="F1200" s="498"/>
      <c r="G1200" s="535"/>
      <c r="H1200" s="555">
        <f>ROUND((H1199),2)</f>
        <v>37.5</v>
      </c>
    </row>
    <row r="1201" spans="2:8" s="451" customFormat="1" ht="15" customHeight="1">
      <c r="B1201" s="452"/>
      <c r="C1201" s="650" t="s">
        <v>1708</v>
      </c>
      <c r="D1201" s="465"/>
      <c r="E1201" s="556"/>
      <c r="F1201" s="460"/>
      <c r="G1201" s="460"/>
      <c r="H1201" s="556"/>
    </row>
    <row r="1202" spans="2:8" s="451" customFormat="1" ht="15" customHeight="1">
      <c r="B1202" s="452"/>
      <c r="C1202" s="465"/>
      <c r="D1202" s="465"/>
      <c r="E1202" s="465"/>
      <c r="F1202" s="465"/>
      <c r="G1202" s="465"/>
      <c r="H1202" s="465"/>
    </row>
    <row r="1203" spans="2:8" s="451" customFormat="1" ht="15" customHeight="1">
      <c r="B1203" s="452"/>
      <c r="C1203" s="651" t="s">
        <v>1403</v>
      </c>
      <c r="D1203" s="465"/>
      <c r="E1203" s="465"/>
      <c r="F1203" s="465"/>
      <c r="G1203" s="465"/>
      <c r="H1203" s="460"/>
    </row>
    <row r="1204" spans="2:8" s="451" customFormat="1" ht="15" customHeight="1">
      <c r="B1204" s="452"/>
      <c r="C1204" s="455"/>
      <c r="D1204" s="465"/>
      <c r="E1204" s="465"/>
      <c r="F1204" s="557"/>
      <c r="G1204" s="558"/>
      <c r="H1204" s="558"/>
    </row>
    <row r="1205" spans="2:8" s="451" customFormat="1" ht="15" customHeight="1">
      <c r="B1205" s="452"/>
      <c r="C1205" s="455"/>
      <c r="D1205" s="559"/>
      <c r="E1205" s="559"/>
      <c r="F1205" s="1205" t="s">
        <v>1405</v>
      </c>
      <c r="G1205" s="1205"/>
      <c r="H1205" s="1205"/>
    </row>
    <row r="1206" spans="2:8" s="451" customFormat="1" ht="15" customHeight="1">
      <c r="B1206" s="452"/>
      <c r="C1206" s="455"/>
      <c r="D1206" s="559"/>
      <c r="E1206" s="559"/>
      <c r="F1206" s="1205"/>
      <c r="G1206" s="1205"/>
      <c r="H1206" s="1205"/>
    </row>
    <row r="1207" spans="2:8" s="451" customFormat="1" ht="15" customHeight="1">
      <c r="B1207" s="452"/>
      <c r="C1207" s="455"/>
      <c r="D1207" s="559"/>
      <c r="E1207" s="559"/>
      <c r="F1207" s="717"/>
      <c r="G1207" s="717"/>
      <c r="H1207" s="717"/>
    </row>
    <row r="1208" spans="2:8" s="451" customFormat="1" ht="15" customHeight="1">
      <c r="B1208" s="452"/>
      <c r="C1208" s="455"/>
      <c r="D1208" s="455"/>
      <c r="E1208" s="455"/>
      <c r="F1208" s="455"/>
      <c r="G1208" s="455"/>
      <c r="H1208" s="455"/>
    </row>
    <row r="1209" spans="2:8" s="451" customFormat="1" ht="15" customHeight="1">
      <c r="B1209" s="452"/>
      <c r="C1209" s="561"/>
      <c r="D1209" s="465"/>
      <c r="E1209" s="455"/>
      <c r="F1209" s="456" t="s">
        <v>1254</v>
      </c>
      <c r="G1209" s="562">
        <v>22</v>
      </c>
      <c r="H1209" s="457" t="str">
        <f>H1154</f>
        <v>u</v>
      </c>
    </row>
    <row r="1210" spans="2:8" s="451" customFormat="1" ht="21.75" customHeight="1">
      <c r="B1210" s="452"/>
      <c r="C1210" s="1208" t="s">
        <v>1579</v>
      </c>
      <c r="D1210" s="1208"/>
      <c r="E1210" s="1208"/>
      <c r="F1210" s="1208"/>
      <c r="G1210" s="1208"/>
      <c r="H1210" s="1208"/>
    </row>
    <row r="1211" spans="2:8" s="451" customFormat="1" ht="15" customHeight="1">
      <c r="B1211" s="452"/>
      <c r="C1211" s="458" t="s">
        <v>1255</v>
      </c>
      <c r="D1211" s="459" t="str">
        <f>+'PRESUPUESTO UNIV UARTES'!B31</f>
        <v>1.22</v>
      </c>
      <c r="E1211" s="460"/>
      <c r="F1211" s="460"/>
      <c r="G1211" s="461" t="s">
        <v>1256</v>
      </c>
      <c r="H1211" s="462" t="str">
        <f>+'PRESUPUESTO UNIV UARTES'!G31</f>
        <v>u</v>
      </c>
    </row>
    <row r="1212" spans="2:8" s="451" customFormat="1" ht="15" customHeight="1">
      <c r="B1212" s="452"/>
      <c r="C1212" s="463" t="s">
        <v>1258</v>
      </c>
      <c r="D1212" s="1209" t="str">
        <f>+'PRESUPUESTO UNIV UARTES'!C31</f>
        <v>Provisión e instalación de lámpara de techo redondo Led</v>
      </c>
      <c r="E1212" s="1209"/>
      <c r="F1212" s="1209"/>
      <c r="G1212" s="1209"/>
      <c r="H1212" s="1209"/>
    </row>
    <row r="1213" spans="2:8" s="451" customFormat="1" ht="15" customHeight="1">
      <c r="B1213" s="452"/>
      <c r="C1213" s="465"/>
      <c r="D1213" s="465"/>
      <c r="E1213" s="465"/>
      <c r="F1213" s="465"/>
      <c r="G1213" s="465"/>
      <c r="H1213" s="465"/>
    </row>
    <row r="1214" spans="2:8" s="451" customFormat="1" ht="15" customHeight="1">
      <c r="B1214" s="452"/>
      <c r="C1214" s="468" t="s">
        <v>1259</v>
      </c>
      <c r="D1214" s="469"/>
      <c r="E1214" s="469"/>
      <c r="F1214" s="469"/>
      <c r="G1214" s="469"/>
      <c r="H1214" s="470"/>
    </row>
    <row r="1215" spans="2:8" s="451" customFormat="1" ht="15" customHeight="1">
      <c r="B1215" s="452"/>
      <c r="C1215" s="474" t="s">
        <v>1260</v>
      </c>
      <c r="D1215" s="474" t="s">
        <v>10</v>
      </c>
      <c r="E1215" s="474" t="s">
        <v>1261</v>
      </c>
      <c r="F1215" s="474" t="s">
        <v>1262</v>
      </c>
      <c r="G1215" s="474" t="s">
        <v>1263</v>
      </c>
      <c r="H1215" s="474" t="s">
        <v>1264</v>
      </c>
    </row>
    <row r="1216" spans="2:8" s="451" customFormat="1" ht="15" customHeight="1">
      <c r="B1216" s="452"/>
      <c r="C1216" s="476" t="s">
        <v>1282</v>
      </c>
      <c r="D1216" s="512"/>
      <c r="E1216" s="478"/>
      <c r="F1216" s="510"/>
      <c r="G1216" s="530"/>
      <c r="H1216" s="510">
        <f>5%*H1232</f>
        <v>0.214445</v>
      </c>
    </row>
    <row r="1217" spans="2:8" s="451" customFormat="1" ht="15" customHeight="1">
      <c r="B1217" s="452"/>
      <c r="C1217" s="476"/>
      <c r="D1217" s="512"/>
      <c r="E1217" s="476"/>
      <c r="F1217" s="510"/>
      <c r="G1217" s="566"/>
      <c r="H1217" s="510"/>
    </row>
    <row r="1218" spans="2:8" s="451" customFormat="1" ht="15" customHeight="1">
      <c r="B1218" s="452"/>
      <c r="C1218" s="476"/>
      <c r="D1218" s="512"/>
      <c r="E1218" s="476"/>
      <c r="F1218" s="510"/>
      <c r="G1218" s="566"/>
      <c r="H1218" s="510"/>
    </row>
    <row r="1219" spans="2:8" s="451" customFormat="1" ht="15" customHeight="1">
      <c r="B1219" s="452"/>
      <c r="C1219" s="476"/>
      <c r="D1219" s="512"/>
      <c r="E1219" s="476"/>
      <c r="F1219" s="510"/>
      <c r="G1219" s="511"/>
      <c r="H1219" s="510"/>
    </row>
    <row r="1220" spans="2:8" s="451" customFormat="1" ht="15" customHeight="1">
      <c r="B1220" s="452"/>
      <c r="C1220" s="476"/>
      <c r="D1220" s="512"/>
      <c r="E1220" s="476"/>
      <c r="F1220" s="510"/>
      <c r="G1220" s="511"/>
      <c r="H1220" s="510"/>
    </row>
    <row r="1221" spans="2:8" s="451" customFormat="1" ht="15" customHeight="1">
      <c r="B1221" s="452"/>
      <c r="C1221" s="476"/>
      <c r="D1221" s="490"/>
      <c r="E1221" s="476"/>
      <c r="F1221" s="510"/>
      <c r="G1221" s="511"/>
      <c r="H1221" s="494"/>
    </row>
    <row r="1222" spans="2:8" s="451" customFormat="1" ht="15" customHeight="1">
      <c r="B1222" s="452"/>
      <c r="C1222" s="515" t="s">
        <v>1279</v>
      </c>
      <c r="D1222" s="514"/>
      <c r="E1222" s="515"/>
      <c r="F1222" s="563"/>
      <c r="G1222" s="590"/>
      <c r="H1222" s="564">
        <f>SUM(H1216:H1221)</f>
        <v>0.214445</v>
      </c>
    </row>
    <row r="1223" spans="2:8" s="451" customFormat="1" ht="15" customHeight="1">
      <c r="B1223" s="452"/>
      <c r="C1223" s="502" t="s">
        <v>1267</v>
      </c>
      <c r="D1223" s="503"/>
      <c r="E1223" s="503"/>
      <c r="F1223" s="503"/>
      <c r="G1223" s="504"/>
      <c r="H1223" s="470"/>
    </row>
    <row r="1224" spans="2:8" s="451" customFormat="1" ht="15" customHeight="1">
      <c r="B1224" s="452"/>
      <c r="C1224" s="507" t="s">
        <v>1260</v>
      </c>
      <c r="D1224" s="573" t="s">
        <v>10</v>
      </c>
      <c r="E1224" s="507" t="s">
        <v>1268</v>
      </c>
      <c r="F1224" s="507" t="s">
        <v>1262</v>
      </c>
      <c r="G1224" s="583" t="s">
        <v>1263</v>
      </c>
      <c r="H1224" s="507" t="s">
        <v>1264</v>
      </c>
    </row>
    <row r="1225" spans="2:8" s="451" customFormat="1" ht="15" customHeight="1">
      <c r="B1225" s="452"/>
      <c r="C1225" s="725" t="s">
        <v>1606</v>
      </c>
      <c r="D1225" s="546">
        <v>1</v>
      </c>
      <c r="E1225" s="726">
        <f>+'MANO DE OBRA'!F9</f>
        <v>3.83</v>
      </c>
      <c r="F1225" s="479">
        <f>D1225*E1225</f>
        <v>3.83</v>
      </c>
      <c r="G1225" s="565">
        <v>0.55700000000000005</v>
      </c>
      <c r="H1225" s="479">
        <f>F1225*G1225</f>
        <v>2.1333100000000003</v>
      </c>
    </row>
    <row r="1226" spans="2:8" s="451" customFormat="1" ht="15" customHeight="1">
      <c r="B1226" s="452"/>
      <c r="C1226" s="509" t="s">
        <v>1605</v>
      </c>
      <c r="D1226" s="576">
        <v>1</v>
      </c>
      <c r="E1226" s="584">
        <f>+'MANO DE OBRA'!F25</f>
        <v>3.87</v>
      </c>
      <c r="F1226" s="492">
        <f>D1226*E1226</f>
        <v>3.87</v>
      </c>
      <c r="G1226" s="511">
        <f>G1225</f>
        <v>0.55700000000000005</v>
      </c>
      <c r="H1226" s="532">
        <f>F1226*G1226</f>
        <v>2.1555900000000001</v>
      </c>
    </row>
    <row r="1227" spans="2:8" s="451" customFormat="1" ht="15" customHeight="1">
      <c r="B1227" s="452"/>
      <c r="C1227" s="509"/>
      <c r="D1227" s="576"/>
      <c r="E1227" s="584"/>
      <c r="F1227" s="492"/>
      <c r="G1227" s="493"/>
      <c r="H1227" s="510"/>
    </row>
    <row r="1228" spans="2:8" s="451" customFormat="1" ht="15" customHeight="1">
      <c r="B1228" s="452"/>
      <c r="C1228" s="601"/>
      <c r="D1228" s="512"/>
      <c r="E1228" s="599"/>
      <c r="F1228" s="492"/>
      <c r="G1228" s="493"/>
      <c r="H1228" s="510"/>
    </row>
    <row r="1229" spans="2:8" s="451" customFormat="1" ht="15" customHeight="1">
      <c r="B1229" s="452"/>
      <c r="C1229" s="601"/>
      <c r="D1229" s="512"/>
      <c r="E1229" s="599"/>
      <c r="F1229" s="492"/>
      <c r="G1229" s="493"/>
      <c r="H1229" s="510"/>
    </row>
    <row r="1230" spans="2:8" s="451" customFormat="1" ht="15" customHeight="1">
      <c r="B1230" s="452"/>
      <c r="C1230" s="601"/>
      <c r="D1230" s="512"/>
      <c r="E1230" s="599"/>
      <c r="F1230" s="492"/>
      <c r="G1230" s="729"/>
      <c r="H1230" s="510"/>
    </row>
    <row r="1231" spans="2:8" s="451" customFormat="1" ht="15" customHeight="1">
      <c r="B1231" s="452"/>
      <c r="C1231" s="509"/>
      <c r="D1231" s="512"/>
      <c r="E1231" s="476"/>
      <c r="F1231" s="492"/>
      <c r="G1231" s="729"/>
      <c r="H1231" s="510"/>
    </row>
    <row r="1232" spans="2:8" s="451" customFormat="1" ht="15" customHeight="1">
      <c r="B1232" s="452"/>
      <c r="C1232" s="514" t="s">
        <v>1269</v>
      </c>
      <c r="D1232" s="514"/>
      <c r="E1232" s="515"/>
      <c r="F1232" s="514"/>
      <c r="G1232" s="470"/>
      <c r="H1232" s="501">
        <f>SUM(H1225:H1231)</f>
        <v>4.2888999999999999</v>
      </c>
    </row>
    <row r="1233" spans="2:8" s="451" customFormat="1" ht="15" customHeight="1">
      <c r="B1233" s="452"/>
      <c r="C1233" s="502" t="s">
        <v>547</v>
      </c>
      <c r="D1233" s="469"/>
      <c r="E1233" s="503"/>
      <c r="F1233" s="503"/>
      <c r="G1233" s="469"/>
      <c r="H1233" s="470"/>
    </row>
    <row r="1234" spans="2:8" s="451" customFormat="1" ht="15" customHeight="1">
      <c r="B1234" s="452"/>
      <c r="C1234" s="579" t="s">
        <v>1260</v>
      </c>
      <c r="D1234" s="568"/>
      <c r="E1234" s="568" t="s">
        <v>9</v>
      </c>
      <c r="F1234" s="580" t="s">
        <v>10</v>
      </c>
      <c r="G1234" s="580" t="s">
        <v>1270</v>
      </c>
      <c r="H1234" s="730" t="s">
        <v>1264</v>
      </c>
    </row>
    <row r="1235" spans="2:8" s="451" customFormat="1" ht="15" customHeight="1">
      <c r="B1235" s="452"/>
      <c r="C1235" s="602" t="s">
        <v>1706</v>
      </c>
      <c r="D1235" s="523"/>
      <c r="E1235" s="592" t="s">
        <v>1257</v>
      </c>
      <c r="F1235" s="567">
        <v>1</v>
      </c>
      <c r="G1235" s="593">
        <v>8</v>
      </c>
      <c r="H1235" s="479">
        <f>F1235*G1235</f>
        <v>8</v>
      </c>
    </row>
    <row r="1236" spans="2:8" s="451" customFormat="1" ht="15" customHeight="1">
      <c r="B1236" s="452"/>
      <c r="C1236" s="603"/>
      <c r="D1236" s="491"/>
      <c r="E1236" s="594"/>
      <c r="F1236" s="512"/>
      <c r="G1236" s="595"/>
      <c r="H1236" s="532"/>
    </row>
    <row r="1237" spans="2:8" s="451" customFormat="1" ht="15" customHeight="1">
      <c r="B1237" s="452"/>
      <c r="C1237" s="603"/>
      <c r="D1237" s="491"/>
      <c r="E1237" s="594"/>
      <c r="F1237" s="512"/>
      <c r="G1237" s="595"/>
      <c r="H1237" s="532"/>
    </row>
    <row r="1238" spans="2:8" s="451" customFormat="1" ht="15" customHeight="1">
      <c r="B1238" s="452"/>
      <c r="C1238" s="603"/>
      <c r="D1238" s="491"/>
      <c r="E1238" s="594"/>
      <c r="F1238" s="512"/>
      <c r="G1238" s="595"/>
      <c r="H1238" s="532"/>
    </row>
    <row r="1239" spans="2:8" s="451" customFormat="1" ht="15" customHeight="1">
      <c r="B1239" s="452"/>
      <c r="C1239" s="528"/>
      <c r="D1239" s="491"/>
      <c r="E1239" s="529"/>
      <c r="F1239" s="576"/>
      <c r="G1239" s="531"/>
      <c r="H1239" s="532"/>
    </row>
    <row r="1240" spans="2:8" s="451" customFormat="1" ht="15" customHeight="1">
      <c r="B1240" s="452"/>
      <c r="C1240" s="528"/>
      <c r="D1240" s="491"/>
      <c r="E1240" s="529"/>
      <c r="F1240" s="512"/>
      <c r="G1240" s="531"/>
      <c r="H1240" s="532"/>
    </row>
    <row r="1241" spans="2:8" s="451" customFormat="1" ht="15" customHeight="1">
      <c r="B1241" s="452"/>
      <c r="C1241" s="528"/>
      <c r="D1241" s="531"/>
      <c r="E1241" s="455"/>
      <c r="F1241" s="512"/>
      <c r="G1241" s="531"/>
      <c r="H1241" s="532"/>
    </row>
    <row r="1242" spans="2:8" s="451" customFormat="1" ht="15" customHeight="1">
      <c r="B1242" s="452"/>
      <c r="C1242" s="528"/>
      <c r="D1242" s="491"/>
      <c r="E1242" s="529"/>
      <c r="F1242" s="512"/>
      <c r="G1242" s="531"/>
      <c r="H1242" s="532"/>
    </row>
    <row r="1243" spans="2:8" s="451" customFormat="1" ht="15" customHeight="1">
      <c r="B1243" s="452"/>
      <c r="C1243" s="528"/>
      <c r="D1243" s="491"/>
      <c r="E1243" s="529"/>
      <c r="F1243" s="512"/>
      <c r="G1243" s="531"/>
      <c r="H1243" s="532"/>
    </row>
    <row r="1244" spans="2:8" s="451" customFormat="1" ht="15" customHeight="1">
      <c r="B1244" s="452"/>
      <c r="C1244" s="528"/>
      <c r="D1244" s="491"/>
      <c r="E1244" s="529"/>
      <c r="F1244" s="512"/>
      <c r="G1244" s="531"/>
      <c r="H1244" s="532"/>
    </row>
    <row r="1245" spans="2:8" s="451" customFormat="1" ht="15" customHeight="1">
      <c r="B1245" s="452"/>
      <c r="C1245" s="533"/>
      <c r="D1245" s="498"/>
      <c r="E1245" s="534"/>
      <c r="F1245" s="497"/>
      <c r="G1245" s="535"/>
      <c r="H1245" s="536"/>
    </row>
    <row r="1246" spans="2:8" s="451" customFormat="1" ht="15" customHeight="1">
      <c r="B1246" s="452"/>
      <c r="C1246" s="476" t="s">
        <v>1271</v>
      </c>
      <c r="D1246" s="531"/>
      <c r="E1246" s="538"/>
      <c r="F1246" s="498"/>
      <c r="G1246" s="497"/>
      <c r="H1246" s="539">
        <f>SUM(H1235:H1245)</f>
        <v>8</v>
      </c>
    </row>
    <row r="1247" spans="2:8" s="451" customFormat="1" ht="15" customHeight="1">
      <c r="B1247" s="452"/>
      <c r="C1247" s="468" t="s">
        <v>1272</v>
      </c>
      <c r="D1247" s="469"/>
      <c r="E1247" s="469"/>
      <c r="F1247" s="469"/>
      <c r="G1247" s="469"/>
      <c r="H1247" s="470"/>
    </row>
    <row r="1248" spans="2:8" s="451" customFormat="1" ht="15" customHeight="1">
      <c r="B1248" s="452"/>
      <c r="C1248" s="518" t="s">
        <v>1260</v>
      </c>
      <c r="D1248" s="519"/>
      <c r="E1248" s="519" t="s">
        <v>9</v>
      </c>
      <c r="F1248" s="543" t="s">
        <v>10</v>
      </c>
      <c r="G1248" s="520" t="s">
        <v>1261</v>
      </c>
      <c r="H1248" s="519" t="s">
        <v>1264</v>
      </c>
    </row>
    <row r="1249" spans="2:8" s="451" customFormat="1" ht="15" customHeight="1">
      <c r="B1249" s="452"/>
      <c r="C1249" s="596"/>
      <c r="D1249" s="526"/>
      <c r="E1249" s="586"/>
      <c r="F1249" s="567"/>
      <c r="G1249" s="587"/>
      <c r="H1249" s="479"/>
    </row>
    <row r="1250" spans="2:8" s="451" customFormat="1" ht="15" customHeight="1">
      <c r="B1250" s="452"/>
      <c r="C1250" s="476"/>
      <c r="D1250" s="531"/>
      <c r="E1250" s="547"/>
      <c r="F1250" s="512"/>
      <c r="G1250" s="476"/>
      <c r="H1250" s="510"/>
    </row>
    <row r="1251" spans="2:8" s="451" customFormat="1" ht="15" customHeight="1">
      <c r="B1251" s="452"/>
      <c r="C1251" s="476" t="str">
        <f>+IF(B1251=0," ",VLOOKUP(B1251,#REF!,2,FALSE))</f>
        <v xml:space="preserve"> </v>
      </c>
      <c r="D1251" s="531"/>
      <c r="E1251" s="547" t="str">
        <f>+IF(B1251=0," ",VLOOKUP(B1251,#REF!,3,FALSE))</f>
        <v xml:space="preserve"> </v>
      </c>
      <c r="F1251" s="512"/>
      <c r="G1251" s="476" t="str">
        <f>+IF(B1251=0," ",VLOOKUP(B1251,#REF!,8,FALSE))</f>
        <v xml:space="preserve"> </v>
      </c>
      <c r="H1251" s="494" t="str">
        <f>+IF(B1251=0," ",((F1251*G1251)))</f>
        <v xml:space="preserve"> </v>
      </c>
    </row>
    <row r="1252" spans="2:8" s="451" customFormat="1" ht="15" customHeight="1">
      <c r="B1252" s="452"/>
      <c r="C1252" s="515" t="s">
        <v>1273</v>
      </c>
      <c r="D1252" s="548"/>
      <c r="E1252" s="548"/>
      <c r="F1252" s="549"/>
      <c r="G1252" s="550"/>
      <c r="H1252" s="536">
        <f>SUM(H1249:H1251)</f>
        <v>0</v>
      </c>
    </row>
    <row r="1253" spans="2:8" s="451" customFormat="1" ht="15" customHeight="1">
      <c r="B1253" s="452"/>
      <c r="C1253" s="491"/>
      <c r="D1253" s="491"/>
      <c r="E1253" s="496"/>
      <c r="F1253" s="498"/>
      <c r="G1253" s="551"/>
      <c r="H1253" s="552">
        <f>H1222+H1232+H1246+H1252</f>
        <v>12.503344999999999</v>
      </c>
    </row>
    <row r="1254" spans="2:8" s="451" customFormat="1" ht="15" customHeight="1">
      <c r="B1254" s="452"/>
      <c r="C1254" s="553"/>
      <c r="D1254" s="553"/>
      <c r="E1254" s="515" t="s">
        <v>1274</v>
      </c>
      <c r="F1254" s="549"/>
      <c r="G1254" s="548"/>
      <c r="H1254" s="470">
        <f>ROUND((H1222+H1232+H1246+H1252),2)</f>
        <v>12.5</v>
      </c>
    </row>
    <row r="1255" spans="2:8" s="451" customFormat="1" ht="15" customHeight="1">
      <c r="B1255" s="452"/>
      <c r="C1255" s="553"/>
      <c r="D1255" s="553"/>
      <c r="E1255" s="468" t="s">
        <v>1275</v>
      </c>
      <c r="F1255" s="549"/>
      <c r="G1255" s="554">
        <v>0.15</v>
      </c>
      <c r="H1255" s="548">
        <f>H1254*G1255</f>
        <v>1.875</v>
      </c>
    </row>
    <row r="1256" spans="2:8" s="451" customFormat="1" ht="15" customHeight="1">
      <c r="B1256" s="452"/>
      <c r="C1256" s="553"/>
      <c r="D1256" s="553"/>
      <c r="E1256" s="468" t="s">
        <v>1276</v>
      </c>
      <c r="F1256" s="549"/>
      <c r="G1256" s="554">
        <v>0.05</v>
      </c>
      <c r="H1256" s="548">
        <f>H1254*G1256</f>
        <v>0.625</v>
      </c>
    </row>
    <row r="1257" spans="2:8" s="451" customFormat="1" ht="15" customHeight="1">
      <c r="B1257" s="452"/>
      <c r="C1257" s="553"/>
      <c r="D1257" s="553"/>
      <c r="E1257" s="468" t="s">
        <v>1277</v>
      </c>
      <c r="F1257" s="549"/>
      <c r="G1257" s="548"/>
      <c r="H1257" s="548">
        <f>SUM(H1254:H1256)</f>
        <v>15</v>
      </c>
    </row>
    <row r="1258" spans="2:8" s="451" customFormat="1" ht="15" customHeight="1">
      <c r="B1258" s="452"/>
      <c r="C1258" s="553"/>
      <c r="D1258" s="553"/>
      <c r="E1258" s="502" t="s">
        <v>1587</v>
      </c>
      <c r="F1258" s="498"/>
      <c r="G1258" s="535"/>
      <c r="H1258" s="555">
        <f>ROUND((H1257),2)</f>
        <v>15</v>
      </c>
    </row>
    <row r="1259" spans="2:8" s="451" customFormat="1" ht="15" customHeight="1">
      <c r="B1259" s="452"/>
      <c r="C1259" s="650" t="s">
        <v>1707</v>
      </c>
      <c r="D1259" s="465"/>
      <c r="E1259" s="556"/>
      <c r="F1259" s="460"/>
      <c r="G1259" s="460"/>
      <c r="H1259" s="556"/>
    </row>
    <row r="1260" spans="2:8" s="451" customFormat="1" ht="15" customHeight="1">
      <c r="B1260" s="452"/>
      <c r="C1260" s="465"/>
      <c r="D1260" s="465"/>
      <c r="E1260" s="465"/>
      <c r="F1260" s="465"/>
      <c r="G1260" s="465"/>
      <c r="H1260" s="465"/>
    </row>
    <row r="1261" spans="2:8" s="451" customFormat="1" ht="15" customHeight="1">
      <c r="B1261" s="452"/>
      <c r="C1261" s="651" t="s">
        <v>1403</v>
      </c>
      <c r="D1261" s="465"/>
      <c r="E1261" s="465"/>
      <c r="F1261" s="465"/>
      <c r="G1261" s="465"/>
      <c r="H1261" s="460"/>
    </row>
    <row r="1262" spans="2:8" s="451" customFormat="1" ht="15" customHeight="1">
      <c r="B1262" s="452"/>
      <c r="C1262" s="455"/>
      <c r="D1262" s="465"/>
      <c r="E1262" s="465"/>
      <c r="F1262" s="557"/>
      <c r="G1262" s="558"/>
      <c r="H1262" s="558"/>
    </row>
    <row r="1263" spans="2:8" s="451" customFormat="1" ht="15" customHeight="1">
      <c r="B1263" s="452"/>
      <c r="C1263" s="455"/>
      <c r="D1263" s="559"/>
      <c r="E1263" s="559"/>
      <c r="F1263" s="1205" t="s">
        <v>1405</v>
      </c>
      <c r="G1263" s="1205"/>
      <c r="H1263" s="1205"/>
    </row>
    <row r="1264" spans="2:8" s="451" customFormat="1" ht="15" customHeight="1">
      <c r="B1264" s="452"/>
      <c r="C1264" s="455"/>
      <c r="D1264" s="559"/>
      <c r="E1264" s="559"/>
      <c r="F1264" s="1205"/>
      <c r="G1264" s="1205"/>
      <c r="H1264" s="1205"/>
    </row>
    <row r="1265" spans="2:8" s="451" customFormat="1" ht="15" customHeight="1">
      <c r="B1265" s="452"/>
      <c r="C1265" s="455"/>
      <c r="D1265" s="559"/>
      <c r="E1265" s="559"/>
      <c r="F1265" s="717"/>
      <c r="G1265" s="717"/>
      <c r="H1265" s="717"/>
    </row>
    <row r="1266" spans="2:8" s="451" customFormat="1" ht="15" customHeight="1">
      <c r="B1266" s="452"/>
      <c r="C1266" s="455"/>
      <c r="D1266" s="460"/>
      <c r="E1266" s="460"/>
      <c r="F1266" s="717"/>
      <c r="G1266" s="717"/>
      <c r="H1266" s="717"/>
    </row>
    <row r="1267" spans="2:8" s="451" customFormat="1" ht="15" customHeight="1">
      <c r="B1267" s="452"/>
      <c r="C1267" s="455"/>
      <c r="D1267" s="460"/>
      <c r="E1267" s="460"/>
      <c r="F1267" s="717"/>
      <c r="G1267" s="717"/>
      <c r="H1267" s="717"/>
    </row>
    <row r="1268" spans="2:8" s="451" customFormat="1" ht="15" customHeight="1">
      <c r="B1268" s="452"/>
      <c r="C1268" s="454"/>
      <c r="D1268" s="454"/>
      <c r="E1268" s="589"/>
      <c r="F1268" s="589"/>
      <c r="G1268" s="589"/>
      <c r="H1268" s="589"/>
    </row>
    <row r="1269" spans="2:8" s="451" customFormat="1" ht="15" customHeight="1">
      <c r="B1269" s="452"/>
      <c r="C1269" s="454"/>
      <c r="D1269" s="454"/>
      <c r="E1269" s="589"/>
      <c r="F1269" s="589"/>
      <c r="G1269" s="589"/>
      <c r="H1269" s="589"/>
    </row>
    <row r="1270" spans="2:8" s="451" customFormat="1" ht="15" customHeight="1">
      <c r="B1270" s="452"/>
      <c r="C1270" s="454"/>
      <c r="D1270" s="454"/>
      <c r="E1270" s="589"/>
      <c r="F1270" s="589"/>
      <c r="G1270" s="589"/>
      <c r="H1270" s="589"/>
    </row>
    <row r="1271" spans="2:8" s="451" customFormat="1" ht="15" customHeight="1">
      <c r="B1271" s="452"/>
      <c r="C1271" s="454"/>
      <c r="D1271" s="454"/>
      <c r="E1271" s="589"/>
      <c r="F1271" s="589"/>
      <c r="G1271" s="589"/>
      <c r="H1271" s="589"/>
    </row>
    <row r="1272" spans="2:8" s="451" customFormat="1" ht="15" customHeight="1">
      <c r="B1272" s="452"/>
      <c r="C1272" s="454"/>
      <c r="D1272" s="454"/>
      <c r="E1272" s="589"/>
      <c r="F1272" s="589"/>
      <c r="G1272" s="589"/>
      <c r="H1272" s="589"/>
    </row>
    <row r="1273" spans="2:8" s="451" customFormat="1" ht="15" customHeight="1">
      <c r="B1273" s="452"/>
      <c r="C1273" s="454"/>
      <c r="D1273" s="454"/>
      <c r="E1273" s="589"/>
      <c r="F1273" s="589"/>
      <c r="G1273" s="589"/>
      <c r="H1273" s="589"/>
    </row>
    <row r="1274" spans="2:8" s="451" customFormat="1" ht="15" customHeight="1">
      <c r="B1274" s="452"/>
      <c r="C1274" s="454"/>
      <c r="D1274" s="454"/>
      <c r="E1274" s="589"/>
      <c r="F1274" s="589"/>
      <c r="G1274" s="589"/>
      <c r="H1274" s="589"/>
    </row>
    <row r="1275" spans="2:8" s="451" customFormat="1" ht="15" customHeight="1">
      <c r="B1275" s="452"/>
      <c r="C1275" s="454"/>
      <c r="D1275" s="454"/>
      <c r="E1275" s="589"/>
      <c r="F1275" s="589"/>
      <c r="G1275" s="589"/>
      <c r="H1275" s="589"/>
    </row>
    <row r="1276" spans="2:8" s="451" customFormat="1" ht="15" customHeight="1">
      <c r="B1276" s="452"/>
      <c r="C1276" s="454"/>
      <c r="D1276" s="454"/>
      <c r="E1276" s="589"/>
      <c r="F1276" s="589"/>
      <c r="G1276" s="589"/>
      <c r="H1276" s="589"/>
    </row>
    <row r="1277" spans="2:8" s="451" customFormat="1" ht="15" customHeight="1">
      <c r="B1277" s="452"/>
      <c r="C1277" s="454"/>
      <c r="D1277" s="454"/>
      <c r="E1277" s="589"/>
      <c r="F1277" s="589"/>
      <c r="G1277" s="589"/>
      <c r="H1277" s="589"/>
    </row>
    <row r="1278" spans="2:8" s="451" customFormat="1" ht="15" customHeight="1">
      <c r="B1278" s="452"/>
      <c r="C1278" s="454"/>
      <c r="D1278" s="454"/>
      <c r="E1278" s="589"/>
      <c r="F1278" s="589"/>
      <c r="G1278" s="589"/>
      <c r="H1278" s="589"/>
    </row>
    <row r="1279" spans="2:8" s="451" customFormat="1" ht="15" customHeight="1">
      <c r="B1279" s="452"/>
      <c r="C1279" s="454"/>
      <c r="D1279" s="454"/>
      <c r="E1279" s="589"/>
      <c r="F1279" s="589"/>
      <c r="G1279" s="589"/>
      <c r="H1279" s="589"/>
    </row>
    <row r="1280" spans="2:8" s="451" customFormat="1" ht="15" customHeight="1">
      <c r="B1280" s="452"/>
      <c r="C1280" s="454"/>
      <c r="D1280" s="454"/>
      <c r="E1280" s="589"/>
      <c r="F1280" s="589"/>
      <c r="G1280" s="589"/>
      <c r="H1280" s="589"/>
    </row>
    <row r="1281" spans="2:8" s="451" customFormat="1" ht="15" customHeight="1">
      <c r="B1281" s="452"/>
      <c r="C1281" s="454"/>
      <c r="D1281" s="454"/>
      <c r="E1281" s="589"/>
      <c r="F1281" s="589"/>
      <c r="G1281" s="589"/>
      <c r="H1281" s="589"/>
    </row>
    <row r="1282" spans="2:8" s="451" customFormat="1" ht="15" customHeight="1">
      <c r="B1282" s="452"/>
      <c r="C1282" s="454"/>
      <c r="D1282" s="454"/>
      <c r="E1282" s="589"/>
      <c r="F1282" s="589"/>
      <c r="G1282" s="589"/>
      <c r="H1282" s="589"/>
    </row>
    <row r="1283" spans="2:8" s="451" customFormat="1" ht="15" customHeight="1">
      <c r="B1283" s="452"/>
      <c r="C1283" s="454"/>
      <c r="D1283" s="454"/>
      <c r="E1283" s="589"/>
      <c r="F1283" s="589"/>
      <c r="G1283" s="589"/>
      <c r="H1283" s="589"/>
    </row>
    <row r="1284" spans="2:8" s="451" customFormat="1" ht="15" customHeight="1">
      <c r="B1284" s="452"/>
      <c r="C1284" s="454"/>
      <c r="D1284" s="454"/>
      <c r="E1284" s="589"/>
      <c r="F1284" s="589"/>
      <c r="G1284" s="589"/>
      <c r="H1284" s="589"/>
    </row>
    <row r="1285" spans="2:8" s="451" customFormat="1" ht="15" customHeight="1">
      <c r="B1285" s="452"/>
      <c r="C1285" s="454"/>
      <c r="D1285" s="454"/>
      <c r="E1285" s="589"/>
      <c r="F1285" s="589"/>
      <c r="G1285" s="589"/>
      <c r="H1285" s="589"/>
    </row>
    <row r="1286" spans="2:8" s="451" customFormat="1" ht="15" customHeight="1">
      <c r="B1286" s="452"/>
      <c r="C1286" s="454"/>
      <c r="D1286" s="454"/>
      <c r="E1286" s="589"/>
      <c r="F1286" s="589"/>
      <c r="G1286" s="589"/>
      <c r="H1286" s="589"/>
    </row>
    <row r="1287" spans="2:8" s="451" customFormat="1" ht="15" customHeight="1">
      <c r="B1287" s="452"/>
      <c r="C1287" s="454"/>
      <c r="D1287" s="454"/>
      <c r="E1287" s="589"/>
      <c r="F1287" s="589"/>
      <c r="G1287" s="589"/>
      <c r="H1287" s="589"/>
    </row>
    <row r="1288" spans="2:8" s="451" customFormat="1" ht="15" customHeight="1">
      <c r="B1288" s="452"/>
      <c r="C1288" s="454"/>
      <c r="D1288" s="454"/>
      <c r="E1288" s="589"/>
      <c r="F1288" s="589"/>
      <c r="G1288" s="589"/>
      <c r="H1288" s="589"/>
    </row>
    <row r="1289" spans="2:8" s="451" customFormat="1" ht="15" customHeight="1">
      <c r="B1289" s="452"/>
      <c r="C1289" s="454"/>
      <c r="D1289" s="454"/>
      <c r="E1289" s="589"/>
      <c r="F1289" s="589"/>
      <c r="G1289" s="589"/>
      <c r="H1289" s="589"/>
    </row>
    <row r="1290" spans="2:8" s="451" customFormat="1" ht="15" customHeight="1">
      <c r="B1290" s="452"/>
      <c r="C1290" s="454"/>
      <c r="D1290" s="454"/>
      <c r="E1290" s="589"/>
      <c r="F1290" s="589"/>
      <c r="G1290" s="589"/>
      <c r="H1290" s="589"/>
    </row>
    <row r="1291" spans="2:8" s="451" customFormat="1" ht="15" customHeight="1">
      <c r="B1291" s="452"/>
      <c r="C1291" s="454"/>
      <c r="D1291" s="454"/>
      <c r="E1291" s="589"/>
      <c r="F1291" s="589"/>
      <c r="G1291" s="589"/>
      <c r="H1291" s="589"/>
    </row>
    <row r="1292" spans="2:8" s="451" customFormat="1" ht="15" customHeight="1">
      <c r="B1292" s="452"/>
      <c r="C1292" s="454"/>
      <c r="D1292" s="454"/>
      <c r="E1292" s="589"/>
      <c r="F1292" s="589"/>
      <c r="G1292" s="589"/>
      <c r="H1292" s="589"/>
    </row>
    <row r="1293" spans="2:8" s="451" customFormat="1" ht="15" customHeight="1">
      <c r="B1293" s="452"/>
      <c r="C1293" s="454"/>
      <c r="D1293" s="454"/>
      <c r="E1293" s="589"/>
      <c r="F1293" s="589"/>
      <c r="G1293" s="589"/>
      <c r="H1293" s="589"/>
    </row>
    <row r="1294" spans="2:8" s="451" customFormat="1" ht="15" customHeight="1">
      <c r="B1294" s="452"/>
      <c r="C1294" s="454"/>
      <c r="D1294" s="454"/>
      <c r="E1294" s="589"/>
      <c r="F1294" s="589"/>
      <c r="G1294" s="589"/>
      <c r="H1294" s="589"/>
    </row>
    <row r="1295" spans="2:8" s="451" customFormat="1" ht="15" customHeight="1">
      <c r="B1295" s="452"/>
      <c r="C1295" s="454"/>
      <c r="D1295" s="454"/>
      <c r="E1295" s="589"/>
      <c r="F1295" s="589"/>
      <c r="G1295" s="589"/>
      <c r="H1295" s="589"/>
    </row>
    <row r="1296" spans="2:8" s="451" customFormat="1" ht="15" customHeight="1">
      <c r="B1296" s="452"/>
      <c r="C1296" s="454"/>
      <c r="D1296" s="454"/>
      <c r="E1296" s="589"/>
      <c r="F1296" s="589"/>
      <c r="G1296" s="589"/>
      <c r="H1296" s="589"/>
    </row>
    <row r="1297" spans="2:8" s="451" customFormat="1" ht="15" customHeight="1">
      <c r="B1297" s="452"/>
      <c r="C1297" s="454"/>
      <c r="D1297" s="454"/>
      <c r="E1297" s="589"/>
      <c r="F1297" s="589"/>
      <c r="G1297" s="589"/>
      <c r="H1297" s="589"/>
    </row>
    <row r="1298" spans="2:8" s="451" customFormat="1" ht="15" customHeight="1">
      <c r="B1298" s="452"/>
      <c r="C1298" s="454"/>
      <c r="D1298" s="454"/>
      <c r="E1298" s="589"/>
      <c r="F1298" s="589"/>
      <c r="G1298" s="589"/>
      <c r="H1298" s="589"/>
    </row>
    <row r="1299" spans="2:8" s="451" customFormat="1" ht="15" customHeight="1">
      <c r="B1299" s="452"/>
      <c r="C1299" s="454"/>
      <c r="D1299" s="454"/>
      <c r="E1299" s="589"/>
      <c r="F1299" s="589"/>
      <c r="G1299" s="589"/>
      <c r="H1299" s="589"/>
    </row>
    <row r="1300" spans="2:8" s="451" customFormat="1" ht="15" customHeight="1">
      <c r="B1300" s="452"/>
      <c r="C1300" s="454"/>
      <c r="D1300" s="454"/>
      <c r="E1300" s="589"/>
      <c r="F1300" s="589"/>
      <c r="G1300" s="589"/>
      <c r="H1300" s="589"/>
    </row>
    <row r="1301" spans="2:8" s="451" customFormat="1" ht="15" customHeight="1">
      <c r="B1301" s="452"/>
      <c r="C1301" s="454"/>
      <c r="D1301" s="454"/>
      <c r="E1301" s="589"/>
      <c r="F1301" s="589"/>
      <c r="G1301" s="589"/>
      <c r="H1301" s="589"/>
    </row>
    <row r="1302" spans="2:8" s="451" customFormat="1" ht="15" customHeight="1">
      <c r="B1302" s="452"/>
      <c r="C1302" s="454"/>
      <c r="D1302" s="454"/>
      <c r="E1302" s="589"/>
      <c r="F1302" s="589"/>
      <c r="G1302" s="589"/>
      <c r="H1302" s="589"/>
    </row>
    <row r="1303" spans="2:8" s="451" customFormat="1" ht="15" customHeight="1">
      <c r="B1303" s="452"/>
      <c r="C1303" s="454"/>
      <c r="D1303" s="454"/>
      <c r="E1303" s="589"/>
      <c r="F1303" s="589"/>
      <c r="G1303" s="589"/>
      <c r="H1303" s="589"/>
    </row>
    <row r="1304" spans="2:8" s="451" customFormat="1" ht="15" customHeight="1">
      <c r="B1304" s="452"/>
      <c r="C1304" s="454"/>
      <c r="D1304" s="454"/>
      <c r="E1304" s="589"/>
      <c r="F1304" s="589"/>
      <c r="G1304" s="589"/>
      <c r="H1304" s="589"/>
    </row>
    <row r="1305" spans="2:8" s="451" customFormat="1" ht="15" customHeight="1">
      <c r="B1305" s="452"/>
      <c r="C1305" s="454"/>
      <c r="D1305" s="454"/>
      <c r="E1305" s="589"/>
      <c r="F1305" s="589"/>
      <c r="G1305" s="589"/>
      <c r="H1305" s="589"/>
    </row>
    <row r="1306" spans="2:8" s="451" customFormat="1" ht="15" customHeight="1">
      <c r="B1306" s="452"/>
      <c r="C1306" s="454"/>
      <c r="D1306" s="454"/>
      <c r="E1306" s="589"/>
      <c r="F1306" s="589"/>
      <c r="G1306" s="589"/>
      <c r="H1306" s="589"/>
    </row>
    <row r="1307" spans="2:8" s="451" customFormat="1" ht="15" customHeight="1">
      <c r="B1307" s="452"/>
      <c r="C1307" s="454"/>
      <c r="D1307" s="454"/>
      <c r="E1307" s="589"/>
      <c r="F1307" s="589"/>
      <c r="G1307" s="589"/>
      <c r="H1307" s="589"/>
    </row>
    <row r="1308" spans="2:8" s="451" customFormat="1" ht="15" customHeight="1">
      <c r="B1308" s="452"/>
      <c r="C1308" s="454"/>
      <c r="D1308" s="454"/>
      <c r="E1308" s="589"/>
      <c r="F1308" s="589"/>
      <c r="G1308" s="589"/>
      <c r="H1308" s="589"/>
    </row>
    <row r="1309" spans="2:8" s="451" customFormat="1" ht="15" customHeight="1">
      <c r="B1309" s="452"/>
      <c r="C1309" s="454"/>
      <c r="D1309" s="454"/>
      <c r="E1309" s="589"/>
      <c r="F1309" s="589"/>
      <c r="G1309" s="589"/>
      <c r="H1309" s="589"/>
    </row>
    <row r="1310" spans="2:8" s="451" customFormat="1" ht="15" customHeight="1">
      <c r="B1310" s="452"/>
      <c r="C1310" s="454"/>
      <c r="D1310" s="454"/>
      <c r="E1310" s="589"/>
      <c r="F1310" s="589"/>
      <c r="G1310" s="589"/>
      <c r="H1310" s="589"/>
    </row>
    <row r="1311" spans="2:8" s="451" customFormat="1" ht="15" customHeight="1">
      <c r="B1311" s="452"/>
      <c r="C1311" s="454"/>
      <c r="D1311" s="454"/>
      <c r="E1311" s="589"/>
      <c r="F1311" s="589"/>
      <c r="G1311" s="589"/>
      <c r="H1311" s="589"/>
    </row>
    <row r="1312" spans="2:8" s="451" customFormat="1" ht="15" customHeight="1">
      <c r="B1312" s="452"/>
      <c r="C1312" s="454"/>
      <c r="D1312" s="454"/>
      <c r="E1312" s="589"/>
      <c r="F1312" s="589"/>
      <c r="G1312" s="589"/>
      <c r="H1312" s="589"/>
    </row>
    <row r="1313" spans="2:8" s="451" customFormat="1" ht="15" customHeight="1">
      <c r="B1313" s="452"/>
      <c r="C1313" s="454"/>
      <c r="D1313" s="454"/>
      <c r="E1313" s="589"/>
      <c r="F1313" s="589"/>
      <c r="G1313" s="589"/>
      <c r="H1313" s="589"/>
    </row>
    <row r="1314" spans="2:8" s="451" customFormat="1" ht="15" customHeight="1">
      <c r="B1314" s="452"/>
      <c r="C1314" s="454"/>
      <c r="D1314" s="454"/>
      <c r="E1314" s="589"/>
      <c r="F1314" s="589"/>
      <c r="G1314" s="589"/>
      <c r="H1314" s="589"/>
    </row>
    <row r="1315" spans="2:8" s="451" customFormat="1" ht="15" customHeight="1">
      <c r="B1315" s="452"/>
      <c r="C1315" s="454"/>
      <c r="D1315" s="454"/>
      <c r="E1315" s="589"/>
      <c r="F1315" s="589"/>
      <c r="G1315" s="589"/>
      <c r="H1315" s="589"/>
    </row>
    <row r="1316" spans="2:8" s="451" customFormat="1" ht="15" customHeight="1">
      <c r="B1316" s="452"/>
      <c r="C1316" s="454"/>
      <c r="D1316" s="454"/>
      <c r="E1316" s="589"/>
      <c r="F1316" s="589"/>
      <c r="G1316" s="589"/>
      <c r="H1316" s="589"/>
    </row>
    <row r="1317" spans="2:8" s="451" customFormat="1" ht="15" customHeight="1">
      <c r="B1317" s="452"/>
      <c r="C1317" s="454"/>
      <c r="D1317" s="454"/>
      <c r="E1317" s="589"/>
      <c r="F1317" s="589"/>
      <c r="G1317" s="589"/>
      <c r="H1317" s="589"/>
    </row>
    <row r="1318" spans="2:8" s="451" customFormat="1" ht="15" customHeight="1">
      <c r="B1318" s="452"/>
      <c r="C1318" s="454"/>
      <c r="D1318" s="454"/>
      <c r="E1318" s="589"/>
      <c r="F1318" s="589"/>
      <c r="G1318" s="589"/>
      <c r="H1318" s="589"/>
    </row>
    <row r="1319" spans="2:8" s="451" customFormat="1" ht="15" customHeight="1">
      <c r="B1319" s="452"/>
      <c r="C1319" s="454"/>
      <c r="D1319" s="454"/>
      <c r="E1319" s="589"/>
      <c r="F1319" s="589"/>
      <c r="G1319" s="589"/>
      <c r="H1319" s="589"/>
    </row>
    <row r="1320" spans="2:8" s="451" customFormat="1" ht="15" customHeight="1">
      <c r="B1320" s="452"/>
      <c r="C1320" s="454"/>
      <c r="D1320" s="454"/>
      <c r="E1320" s="589"/>
      <c r="F1320" s="589"/>
      <c r="G1320" s="589"/>
      <c r="H1320" s="589"/>
    </row>
    <row r="1321" spans="2:8" s="451" customFormat="1" ht="15" customHeight="1">
      <c r="B1321" s="452"/>
      <c r="C1321" s="454"/>
      <c r="D1321" s="454"/>
      <c r="E1321" s="589"/>
      <c r="F1321" s="589"/>
      <c r="G1321" s="589"/>
      <c r="H1321" s="589"/>
    </row>
    <row r="1322" spans="2:8" s="451" customFormat="1" ht="15" customHeight="1">
      <c r="B1322" s="452"/>
      <c r="C1322" s="454"/>
      <c r="D1322" s="454"/>
      <c r="E1322" s="589"/>
      <c r="F1322" s="589"/>
      <c r="G1322" s="589"/>
      <c r="H1322" s="589"/>
    </row>
    <row r="1323" spans="2:8" s="451" customFormat="1" ht="15" customHeight="1">
      <c r="B1323" s="452"/>
      <c r="C1323" s="454"/>
      <c r="D1323" s="454"/>
      <c r="E1323" s="589"/>
      <c r="F1323" s="589"/>
      <c r="G1323" s="589"/>
      <c r="H1323" s="589"/>
    </row>
    <row r="1324" spans="2:8" s="451" customFormat="1" ht="15" customHeight="1">
      <c r="B1324" s="452"/>
      <c r="C1324" s="454"/>
      <c r="D1324" s="454"/>
      <c r="E1324" s="589"/>
      <c r="F1324" s="589"/>
      <c r="G1324" s="589"/>
      <c r="H1324" s="589"/>
    </row>
    <row r="1325" spans="2:8" s="451" customFormat="1" ht="15" customHeight="1">
      <c r="B1325" s="452"/>
      <c r="C1325" s="454"/>
      <c r="D1325" s="454"/>
      <c r="E1325" s="589"/>
      <c r="F1325" s="589"/>
      <c r="G1325" s="589"/>
      <c r="H1325" s="589"/>
    </row>
    <row r="1326" spans="2:8" s="451" customFormat="1" ht="15" customHeight="1">
      <c r="B1326" s="452"/>
      <c r="C1326" s="454"/>
      <c r="D1326" s="454"/>
      <c r="E1326" s="589"/>
      <c r="F1326" s="589"/>
      <c r="G1326" s="589"/>
      <c r="H1326" s="589"/>
    </row>
    <row r="1327" spans="2:8" s="451" customFormat="1" ht="15" customHeight="1">
      <c r="B1327" s="452"/>
      <c r="C1327" s="454"/>
      <c r="D1327" s="454"/>
      <c r="E1327" s="589"/>
      <c r="F1327" s="589"/>
      <c r="G1327" s="589"/>
      <c r="H1327" s="589"/>
    </row>
    <row r="1328" spans="2:8" s="451" customFormat="1" ht="15" customHeight="1">
      <c r="B1328" s="452"/>
      <c r="C1328" s="454"/>
      <c r="D1328" s="454"/>
      <c r="E1328" s="589"/>
      <c r="F1328" s="589"/>
      <c r="G1328" s="589"/>
      <c r="H1328" s="589"/>
    </row>
    <row r="1329" spans="2:8" s="451" customFormat="1" ht="15" customHeight="1">
      <c r="B1329" s="452"/>
      <c r="C1329" s="454"/>
      <c r="D1329" s="454"/>
      <c r="E1329" s="589"/>
      <c r="F1329" s="589"/>
      <c r="G1329" s="589"/>
      <c r="H1329" s="589"/>
    </row>
    <row r="1330" spans="2:8" s="451" customFormat="1" ht="15" customHeight="1">
      <c r="B1330" s="452"/>
      <c r="C1330" s="454"/>
      <c r="D1330" s="454"/>
      <c r="E1330" s="589"/>
      <c r="F1330" s="589"/>
      <c r="G1330" s="589"/>
      <c r="H1330" s="589"/>
    </row>
    <row r="1331" spans="2:8" s="451" customFormat="1" ht="15" customHeight="1">
      <c r="B1331" s="452"/>
      <c r="C1331" s="454"/>
      <c r="D1331" s="454"/>
      <c r="E1331" s="589"/>
      <c r="F1331" s="589"/>
      <c r="G1331" s="589"/>
      <c r="H1331" s="589"/>
    </row>
    <row r="1332" spans="2:8" s="451" customFormat="1" ht="15" customHeight="1">
      <c r="B1332" s="452"/>
      <c r="C1332" s="454"/>
      <c r="D1332" s="454"/>
      <c r="E1332" s="589"/>
      <c r="F1332" s="589"/>
      <c r="G1332" s="589"/>
      <c r="H1332" s="589"/>
    </row>
    <row r="1333" spans="2:8" s="451" customFormat="1" ht="15" customHeight="1">
      <c r="B1333" s="452"/>
      <c r="C1333" s="454"/>
      <c r="D1333" s="454"/>
      <c r="E1333" s="589"/>
      <c r="F1333" s="589"/>
      <c r="G1333" s="589"/>
      <c r="H1333" s="589"/>
    </row>
    <row r="1334" spans="2:8" s="451" customFormat="1" ht="15" customHeight="1">
      <c r="B1334" s="452"/>
      <c r="C1334" s="454"/>
      <c r="D1334" s="454"/>
      <c r="E1334" s="589"/>
      <c r="F1334" s="589"/>
      <c r="G1334" s="589"/>
      <c r="H1334" s="589"/>
    </row>
    <row r="1335" spans="2:8" s="451" customFormat="1" ht="15" customHeight="1">
      <c r="B1335" s="452"/>
      <c r="C1335" s="454"/>
      <c r="D1335" s="454"/>
      <c r="E1335" s="589"/>
      <c r="F1335" s="589"/>
      <c r="G1335" s="589"/>
      <c r="H1335" s="589"/>
    </row>
    <row r="1336" spans="2:8" s="451" customFormat="1" ht="15" customHeight="1">
      <c r="B1336" s="452"/>
      <c r="C1336" s="454"/>
      <c r="D1336" s="454"/>
      <c r="E1336" s="589"/>
      <c r="F1336" s="589"/>
      <c r="G1336" s="589"/>
      <c r="H1336" s="589"/>
    </row>
    <row r="1337" spans="2:8" s="451" customFormat="1" ht="15" customHeight="1">
      <c r="B1337" s="452"/>
      <c r="C1337" s="454"/>
      <c r="D1337" s="454"/>
      <c r="E1337" s="589"/>
      <c r="F1337" s="589"/>
      <c r="G1337" s="589"/>
      <c r="H1337" s="589"/>
    </row>
    <row r="1338" spans="2:8" s="451" customFormat="1" ht="15" customHeight="1">
      <c r="B1338" s="452"/>
      <c r="C1338" s="454"/>
      <c r="D1338" s="454"/>
      <c r="E1338" s="589"/>
      <c r="F1338" s="589"/>
      <c r="G1338" s="589"/>
      <c r="H1338" s="589"/>
    </row>
    <row r="1339" spans="2:8" s="451" customFormat="1" ht="15" customHeight="1">
      <c r="B1339" s="452"/>
      <c r="C1339" s="454"/>
      <c r="D1339" s="454"/>
      <c r="E1339" s="589"/>
      <c r="F1339" s="589"/>
      <c r="G1339" s="589"/>
      <c r="H1339" s="589"/>
    </row>
    <row r="1340" spans="2:8" s="451" customFormat="1" ht="15" customHeight="1">
      <c r="B1340" s="452"/>
      <c r="C1340" s="454"/>
      <c r="D1340" s="454"/>
      <c r="E1340" s="589"/>
      <c r="F1340" s="589"/>
      <c r="G1340" s="589"/>
      <c r="H1340" s="589"/>
    </row>
    <row r="1341" spans="2:8" s="451" customFormat="1" ht="15" customHeight="1">
      <c r="B1341" s="452"/>
      <c r="C1341" s="454"/>
      <c r="D1341" s="454"/>
      <c r="E1341" s="589"/>
      <c r="F1341" s="589"/>
      <c r="G1341" s="589"/>
      <c r="H1341" s="589"/>
    </row>
    <row r="1342" spans="2:8" s="451" customFormat="1" ht="15" customHeight="1">
      <c r="B1342" s="452"/>
      <c r="C1342" s="454"/>
      <c r="D1342" s="454"/>
      <c r="E1342" s="589"/>
      <c r="F1342" s="589"/>
      <c r="G1342" s="589"/>
      <c r="H1342" s="589"/>
    </row>
    <row r="1343" spans="2:8" s="451" customFormat="1" ht="15" customHeight="1">
      <c r="B1343" s="452"/>
      <c r="C1343" s="454"/>
      <c r="D1343" s="454"/>
      <c r="E1343" s="589"/>
      <c r="F1343" s="589"/>
      <c r="G1343" s="589"/>
      <c r="H1343" s="589"/>
    </row>
    <row r="1344" spans="2:8" s="451" customFormat="1" ht="15" customHeight="1">
      <c r="B1344" s="452"/>
      <c r="C1344" s="454"/>
      <c r="D1344" s="454"/>
      <c r="E1344" s="589"/>
      <c r="F1344" s="589"/>
      <c r="G1344" s="589"/>
      <c r="H1344" s="589"/>
    </row>
    <row r="1345" spans="2:8" s="451" customFormat="1" ht="15" customHeight="1">
      <c r="B1345" s="452"/>
      <c r="C1345" s="454"/>
      <c r="D1345" s="454"/>
      <c r="E1345" s="589"/>
      <c r="F1345" s="589"/>
      <c r="G1345" s="589"/>
      <c r="H1345" s="589"/>
    </row>
    <row r="1346" spans="2:8" s="451" customFormat="1" ht="15" customHeight="1">
      <c r="B1346" s="452"/>
      <c r="C1346" s="454"/>
      <c r="D1346" s="454"/>
      <c r="E1346" s="589"/>
      <c r="F1346" s="589"/>
      <c r="G1346" s="589"/>
      <c r="H1346" s="589"/>
    </row>
    <row r="1347" spans="2:8" s="451" customFormat="1" ht="15" customHeight="1">
      <c r="B1347" s="452"/>
      <c r="C1347" s="454"/>
      <c r="D1347" s="454"/>
      <c r="E1347" s="589"/>
      <c r="F1347" s="589"/>
      <c r="G1347" s="589"/>
      <c r="H1347" s="589"/>
    </row>
    <row r="1348" spans="2:8" s="451" customFormat="1" ht="15" customHeight="1">
      <c r="B1348" s="452"/>
      <c r="C1348" s="454"/>
      <c r="D1348" s="454"/>
      <c r="E1348" s="589"/>
      <c r="F1348" s="589"/>
      <c r="G1348" s="589"/>
      <c r="H1348" s="589"/>
    </row>
    <row r="1349" spans="2:8" s="451" customFormat="1" ht="15" customHeight="1">
      <c r="B1349" s="452"/>
      <c r="C1349" s="454"/>
      <c r="D1349" s="454"/>
      <c r="E1349" s="589"/>
      <c r="F1349" s="589"/>
      <c r="G1349" s="589"/>
      <c r="H1349" s="589"/>
    </row>
    <row r="1350" spans="2:8" s="451" customFormat="1" ht="15" customHeight="1">
      <c r="B1350" s="452"/>
      <c r="C1350" s="454"/>
      <c r="D1350" s="454"/>
      <c r="E1350" s="589"/>
      <c r="F1350" s="589"/>
      <c r="G1350" s="589"/>
      <c r="H1350" s="589"/>
    </row>
    <row r="1351" spans="2:8" s="451" customFormat="1" ht="15" customHeight="1">
      <c r="B1351" s="452"/>
      <c r="C1351" s="454"/>
      <c r="D1351" s="454"/>
      <c r="E1351" s="589"/>
      <c r="F1351" s="589"/>
      <c r="G1351" s="589"/>
      <c r="H1351" s="589"/>
    </row>
    <row r="1352" spans="2:8" s="451" customFormat="1" ht="15" customHeight="1">
      <c r="B1352" s="452"/>
      <c r="C1352" s="454"/>
      <c r="D1352" s="454"/>
      <c r="E1352" s="589"/>
      <c r="F1352" s="589"/>
      <c r="G1352" s="589"/>
      <c r="H1352" s="589"/>
    </row>
    <row r="1353" spans="2:8" s="451" customFormat="1" ht="15" customHeight="1">
      <c r="B1353" s="452"/>
      <c r="C1353" s="454"/>
      <c r="D1353" s="454"/>
      <c r="E1353" s="589"/>
      <c r="F1353" s="589"/>
      <c r="G1353" s="589"/>
      <c r="H1353" s="589"/>
    </row>
    <row r="1354" spans="2:8" s="451" customFormat="1" ht="15" customHeight="1">
      <c r="B1354" s="452"/>
      <c r="C1354" s="454"/>
      <c r="D1354" s="454"/>
      <c r="E1354" s="589"/>
      <c r="F1354" s="589"/>
      <c r="G1354" s="589"/>
      <c r="H1354" s="589"/>
    </row>
    <row r="1355" spans="2:8" s="451" customFormat="1" ht="15" customHeight="1">
      <c r="B1355" s="452"/>
      <c r="C1355" s="454"/>
      <c r="D1355" s="454"/>
      <c r="E1355" s="589"/>
      <c r="F1355" s="589"/>
      <c r="G1355" s="589"/>
      <c r="H1355" s="589"/>
    </row>
    <row r="1356" spans="2:8" s="451" customFormat="1" ht="15" customHeight="1">
      <c r="B1356" s="452"/>
      <c r="C1356" s="454"/>
      <c r="D1356" s="454"/>
      <c r="E1356" s="589"/>
      <c r="F1356" s="589"/>
      <c r="G1356" s="589"/>
      <c r="H1356" s="589"/>
    </row>
    <row r="1357" spans="2:8" s="451" customFormat="1" ht="15" customHeight="1">
      <c r="B1357" s="452"/>
      <c r="C1357" s="454"/>
      <c r="D1357" s="454"/>
      <c r="E1357" s="589"/>
      <c r="F1357" s="589"/>
      <c r="G1357" s="589"/>
      <c r="H1357" s="589"/>
    </row>
    <row r="1358" spans="2:8" s="451" customFormat="1" ht="15" customHeight="1">
      <c r="B1358" s="452"/>
      <c r="C1358" s="454"/>
      <c r="D1358" s="454"/>
      <c r="E1358" s="589"/>
      <c r="F1358" s="589"/>
      <c r="G1358" s="589"/>
      <c r="H1358" s="589"/>
    </row>
    <row r="1359" spans="2:8" s="451" customFormat="1" ht="15" customHeight="1">
      <c r="B1359" s="452"/>
      <c r="C1359" s="454"/>
      <c r="D1359" s="454"/>
      <c r="E1359" s="589"/>
      <c r="F1359" s="589"/>
      <c r="G1359" s="589"/>
      <c r="H1359" s="589"/>
    </row>
    <row r="1360" spans="2:8" s="451" customFormat="1" ht="15" customHeight="1">
      <c r="B1360" s="452"/>
      <c r="C1360" s="454"/>
      <c r="D1360" s="454"/>
      <c r="E1360" s="589"/>
      <c r="F1360" s="589"/>
      <c r="G1360" s="589"/>
      <c r="H1360" s="589"/>
    </row>
    <row r="1361" spans="2:8" s="451" customFormat="1" ht="15" customHeight="1">
      <c r="B1361" s="452"/>
      <c r="C1361" s="454"/>
      <c r="D1361" s="454"/>
      <c r="E1361" s="589"/>
      <c r="F1361" s="589"/>
      <c r="G1361" s="589"/>
      <c r="H1361" s="589"/>
    </row>
    <row r="1362" spans="2:8" s="451" customFormat="1" ht="15" customHeight="1">
      <c r="B1362" s="452"/>
      <c r="C1362" s="454"/>
      <c r="D1362" s="454"/>
      <c r="E1362" s="589"/>
      <c r="F1362" s="589"/>
      <c r="G1362" s="589"/>
      <c r="H1362" s="589"/>
    </row>
    <row r="1363" spans="2:8" s="451" customFormat="1" ht="15" customHeight="1">
      <c r="B1363" s="452"/>
      <c r="C1363" s="454"/>
      <c r="D1363" s="454"/>
      <c r="E1363" s="589"/>
      <c r="F1363" s="589"/>
      <c r="G1363" s="589"/>
      <c r="H1363" s="589"/>
    </row>
    <row r="1364" spans="2:8" s="451" customFormat="1" ht="15" customHeight="1">
      <c r="B1364" s="452"/>
      <c r="C1364" s="454"/>
      <c r="D1364" s="454"/>
      <c r="E1364" s="589"/>
      <c r="F1364" s="589"/>
      <c r="G1364" s="589"/>
      <c r="H1364" s="589"/>
    </row>
    <row r="1365" spans="2:8" s="451" customFormat="1" ht="15" customHeight="1">
      <c r="B1365" s="452"/>
      <c r="C1365" s="454"/>
      <c r="D1365" s="454"/>
      <c r="E1365" s="589"/>
      <c r="F1365" s="589"/>
      <c r="G1365" s="589"/>
      <c r="H1365" s="589"/>
    </row>
    <row r="1366" spans="2:8" s="451" customFormat="1" ht="15" customHeight="1">
      <c r="B1366" s="452"/>
      <c r="C1366" s="454"/>
      <c r="D1366" s="454"/>
      <c r="E1366" s="589"/>
      <c r="F1366" s="589"/>
      <c r="G1366" s="589"/>
      <c r="H1366" s="589"/>
    </row>
    <row r="1367" spans="2:8" s="451" customFormat="1" ht="15" customHeight="1">
      <c r="B1367" s="452"/>
      <c r="C1367" s="454"/>
      <c r="D1367" s="454"/>
      <c r="E1367" s="589"/>
      <c r="F1367" s="589"/>
      <c r="G1367" s="589"/>
      <c r="H1367" s="589"/>
    </row>
    <row r="1368" spans="2:8" s="451" customFormat="1" ht="15" customHeight="1">
      <c r="B1368" s="452"/>
      <c r="C1368" s="454"/>
      <c r="D1368" s="454"/>
      <c r="E1368" s="589"/>
      <c r="F1368" s="589"/>
      <c r="G1368" s="589"/>
      <c r="H1368" s="589"/>
    </row>
    <row r="1369" spans="2:8" s="451" customFormat="1" ht="15" customHeight="1">
      <c r="B1369" s="452"/>
      <c r="C1369" s="454"/>
      <c r="D1369" s="454"/>
      <c r="E1369" s="589"/>
      <c r="F1369" s="589"/>
      <c r="G1369" s="589"/>
      <c r="H1369" s="589"/>
    </row>
    <row r="1370" spans="2:8" s="451" customFormat="1" ht="15" customHeight="1">
      <c r="B1370" s="452"/>
      <c r="C1370" s="454"/>
      <c r="D1370" s="454"/>
      <c r="E1370" s="589"/>
      <c r="F1370" s="589"/>
      <c r="G1370" s="589"/>
      <c r="H1370" s="589"/>
    </row>
    <row r="1371" spans="2:8" s="451" customFormat="1" ht="15" customHeight="1">
      <c r="B1371" s="452"/>
      <c r="C1371" s="454"/>
      <c r="D1371" s="454"/>
      <c r="E1371" s="589"/>
      <c r="F1371" s="589"/>
      <c r="G1371" s="589"/>
      <c r="H1371" s="589"/>
    </row>
    <row r="1372" spans="2:8" s="451" customFormat="1" ht="15" customHeight="1">
      <c r="B1372" s="452"/>
      <c r="C1372" s="454"/>
      <c r="D1372" s="454"/>
      <c r="E1372" s="589"/>
      <c r="F1372" s="589"/>
      <c r="G1372" s="589"/>
      <c r="H1372" s="589"/>
    </row>
    <row r="1373" spans="2:8" s="451" customFormat="1" ht="15" customHeight="1">
      <c r="B1373" s="452"/>
      <c r="C1373" s="454"/>
      <c r="D1373" s="454"/>
      <c r="E1373" s="589"/>
      <c r="F1373" s="589"/>
      <c r="G1373" s="589"/>
      <c r="H1373" s="589"/>
    </row>
    <row r="1374" spans="2:8" s="451" customFormat="1" ht="15" customHeight="1">
      <c r="B1374" s="452"/>
      <c r="C1374" s="454"/>
      <c r="D1374" s="454"/>
      <c r="E1374" s="589"/>
      <c r="F1374" s="589"/>
      <c r="G1374" s="589"/>
      <c r="H1374" s="589"/>
    </row>
    <row r="1375" spans="2:8" s="451" customFormat="1" ht="15" customHeight="1">
      <c r="B1375" s="452"/>
      <c r="C1375" s="454"/>
      <c r="D1375" s="454"/>
      <c r="E1375" s="589"/>
      <c r="F1375" s="589"/>
      <c r="G1375" s="589"/>
      <c r="H1375" s="589"/>
    </row>
    <row r="1376" spans="2:8" s="451" customFormat="1" ht="15" customHeight="1">
      <c r="B1376" s="452"/>
      <c r="C1376" s="454"/>
      <c r="D1376" s="454"/>
      <c r="E1376" s="589"/>
      <c r="F1376" s="589"/>
      <c r="G1376" s="589"/>
      <c r="H1376" s="589"/>
    </row>
    <row r="1377" spans="2:8" s="451" customFormat="1" ht="15" customHeight="1">
      <c r="B1377" s="452"/>
      <c r="C1377" s="454"/>
      <c r="D1377" s="454"/>
      <c r="E1377" s="589"/>
      <c r="F1377" s="589"/>
      <c r="G1377" s="589"/>
      <c r="H1377" s="589"/>
    </row>
    <row r="1378" spans="2:8" s="451" customFormat="1" ht="15" customHeight="1">
      <c r="B1378" s="452"/>
      <c r="C1378" s="454"/>
      <c r="D1378" s="454"/>
      <c r="E1378" s="589"/>
      <c r="F1378" s="589"/>
      <c r="G1378" s="589"/>
      <c r="H1378" s="589"/>
    </row>
    <row r="1379" spans="2:8" s="451" customFormat="1" ht="15" customHeight="1">
      <c r="B1379" s="452"/>
      <c r="C1379" s="454"/>
      <c r="D1379" s="454"/>
      <c r="E1379" s="589"/>
      <c r="F1379" s="589"/>
      <c r="G1379" s="589"/>
      <c r="H1379" s="589"/>
    </row>
    <row r="1380" spans="2:8" s="451" customFormat="1" ht="21.75" customHeight="1">
      <c r="B1380" s="452"/>
      <c r="C1380" s="454"/>
      <c r="D1380" s="454"/>
      <c r="E1380" s="589"/>
      <c r="F1380" s="589"/>
      <c r="G1380" s="589"/>
      <c r="H1380" s="589"/>
    </row>
    <row r="1381" spans="2:8" s="451" customFormat="1" ht="21.75" customHeight="1">
      <c r="B1381" s="452"/>
      <c r="C1381" s="454"/>
      <c r="D1381" s="454"/>
      <c r="E1381" s="589"/>
      <c r="F1381" s="589"/>
      <c r="G1381" s="589"/>
      <c r="H1381" s="589"/>
    </row>
    <row r="1382" spans="2:8" s="451" customFormat="1" ht="21.75" customHeight="1">
      <c r="B1382" s="452"/>
      <c r="C1382" s="454"/>
      <c r="D1382" s="454"/>
      <c r="E1382" s="589"/>
      <c r="F1382" s="589"/>
      <c r="G1382" s="589"/>
      <c r="H1382" s="589"/>
    </row>
    <row r="1383" spans="2:8" s="451" customFormat="1" ht="21.75" customHeight="1">
      <c r="B1383" s="452"/>
      <c r="C1383" s="454"/>
      <c r="D1383" s="454"/>
      <c r="E1383" s="589"/>
      <c r="F1383" s="589"/>
      <c r="G1383" s="589"/>
      <c r="H1383" s="589"/>
    </row>
    <row r="1384" spans="2:8" s="451" customFormat="1" ht="21.75" customHeight="1">
      <c r="B1384" s="452"/>
      <c r="C1384" s="454"/>
      <c r="D1384" s="454"/>
      <c r="E1384" s="589"/>
      <c r="F1384" s="589"/>
      <c r="G1384" s="589"/>
      <c r="H1384" s="589"/>
    </row>
    <row r="1385" spans="2:8" s="451" customFormat="1" ht="21.75" customHeight="1">
      <c r="B1385" s="452"/>
      <c r="C1385" s="454"/>
      <c r="D1385" s="454"/>
      <c r="E1385" s="589"/>
      <c r="F1385" s="589"/>
      <c r="G1385" s="589"/>
      <c r="H1385" s="589"/>
    </row>
    <row r="1386" spans="2:8" s="451" customFormat="1" ht="21.75" customHeight="1">
      <c r="B1386" s="452"/>
      <c r="C1386" s="454"/>
      <c r="D1386" s="454"/>
      <c r="E1386" s="589"/>
      <c r="F1386" s="589"/>
      <c r="G1386" s="589"/>
      <c r="H1386" s="589"/>
    </row>
    <row r="1387" spans="2:8" s="451" customFormat="1" ht="21.75" customHeight="1">
      <c r="B1387" s="452"/>
      <c r="C1387" s="454"/>
      <c r="D1387" s="454"/>
      <c r="E1387" s="589"/>
      <c r="F1387" s="589"/>
      <c r="G1387" s="589"/>
      <c r="H1387" s="589"/>
    </row>
    <row r="1388" spans="2:8" s="451" customFormat="1" ht="21.75" customHeight="1">
      <c r="B1388" s="452"/>
      <c r="C1388" s="454"/>
      <c r="D1388" s="454"/>
      <c r="E1388" s="589"/>
      <c r="F1388" s="589"/>
      <c r="G1388" s="589"/>
      <c r="H1388" s="589"/>
    </row>
    <row r="1389" spans="2:8" s="451" customFormat="1" ht="21.75" customHeight="1">
      <c r="B1389" s="452"/>
      <c r="C1389" s="454"/>
      <c r="D1389" s="454"/>
      <c r="E1389" s="589"/>
      <c r="F1389" s="589"/>
      <c r="G1389" s="589"/>
      <c r="H1389" s="589"/>
    </row>
    <row r="1390" spans="2:8" s="451" customFormat="1" ht="21.75" customHeight="1">
      <c r="B1390" s="452"/>
      <c r="C1390" s="454"/>
      <c r="D1390" s="454"/>
      <c r="E1390" s="589"/>
      <c r="F1390" s="589"/>
      <c r="G1390" s="589"/>
      <c r="H1390" s="589"/>
    </row>
    <row r="1391" spans="2:8" s="451" customFormat="1" ht="21.75" customHeight="1">
      <c r="B1391" s="452"/>
      <c r="C1391" s="454"/>
      <c r="D1391" s="454"/>
      <c r="E1391" s="589"/>
      <c r="F1391" s="589"/>
      <c r="G1391" s="589"/>
      <c r="H1391" s="589"/>
    </row>
    <row r="1392" spans="2:8" s="451" customFormat="1" ht="21.75" customHeight="1">
      <c r="B1392" s="452"/>
      <c r="C1392" s="454"/>
      <c r="D1392" s="454"/>
      <c r="E1392" s="589"/>
      <c r="F1392" s="589"/>
      <c r="G1392" s="589"/>
      <c r="H1392" s="589"/>
    </row>
    <row r="1393" spans="2:8" s="451" customFormat="1" ht="21.75" customHeight="1">
      <c r="B1393" s="452"/>
      <c r="C1393" s="454"/>
      <c r="D1393" s="454"/>
      <c r="E1393" s="589"/>
      <c r="F1393" s="589"/>
      <c r="G1393" s="589"/>
      <c r="H1393" s="589"/>
    </row>
    <row r="1394" spans="2:8" s="451" customFormat="1" ht="21.75" customHeight="1">
      <c r="B1394" s="452"/>
      <c r="C1394" s="454"/>
      <c r="D1394" s="454"/>
      <c r="E1394" s="589"/>
      <c r="F1394" s="589"/>
      <c r="G1394" s="589"/>
      <c r="H1394" s="589"/>
    </row>
    <row r="1395" spans="2:8" s="451" customFormat="1" ht="21.75" customHeight="1">
      <c r="B1395" s="452"/>
      <c r="C1395" s="454"/>
      <c r="D1395" s="454"/>
      <c r="E1395" s="589"/>
      <c r="F1395" s="589"/>
      <c r="G1395" s="589"/>
      <c r="H1395" s="589"/>
    </row>
    <row r="1396" spans="2:8" s="451" customFormat="1" ht="21.75" customHeight="1">
      <c r="B1396" s="452"/>
      <c r="C1396" s="454"/>
      <c r="D1396" s="454"/>
      <c r="E1396" s="589"/>
      <c r="F1396" s="589"/>
      <c r="G1396" s="589"/>
      <c r="H1396" s="589"/>
    </row>
    <row r="1397" spans="2:8" s="451" customFormat="1" ht="21.75" customHeight="1">
      <c r="B1397" s="452"/>
      <c r="C1397" s="454"/>
      <c r="D1397" s="454"/>
      <c r="E1397" s="589"/>
      <c r="F1397" s="589"/>
      <c r="G1397" s="589"/>
      <c r="H1397" s="589"/>
    </row>
    <row r="1398" spans="2:8" s="451" customFormat="1" ht="21.75" customHeight="1">
      <c r="B1398" s="452"/>
      <c r="C1398" s="454"/>
      <c r="D1398" s="454"/>
      <c r="E1398" s="589"/>
      <c r="F1398" s="589"/>
      <c r="G1398" s="589"/>
      <c r="H1398" s="589"/>
    </row>
    <row r="1399" spans="2:8" s="451" customFormat="1" ht="21.75" customHeight="1">
      <c r="B1399" s="452"/>
      <c r="C1399" s="454"/>
      <c r="D1399" s="454"/>
      <c r="E1399" s="589"/>
      <c r="F1399" s="589"/>
      <c r="G1399" s="589"/>
      <c r="H1399" s="589"/>
    </row>
    <row r="1400" spans="2:8" s="451" customFormat="1" ht="21.75" customHeight="1">
      <c r="B1400" s="452"/>
      <c r="C1400" s="454"/>
      <c r="D1400" s="454"/>
      <c r="E1400" s="589"/>
      <c r="F1400" s="589"/>
      <c r="G1400" s="589"/>
      <c r="H1400" s="589"/>
    </row>
    <row r="1401" spans="2:8" s="451" customFormat="1" ht="21.75" customHeight="1">
      <c r="B1401" s="452"/>
      <c r="C1401" s="454"/>
      <c r="D1401" s="454"/>
      <c r="E1401" s="589"/>
      <c r="F1401" s="589"/>
      <c r="G1401" s="589"/>
      <c r="H1401" s="589"/>
    </row>
    <row r="1402" spans="2:8" s="451" customFormat="1" ht="21.75" customHeight="1">
      <c r="B1402" s="452"/>
      <c r="C1402" s="454"/>
      <c r="D1402" s="454"/>
      <c r="E1402" s="589"/>
      <c r="F1402" s="589"/>
      <c r="G1402" s="589"/>
      <c r="H1402" s="589"/>
    </row>
    <row r="1403" spans="2:8" s="451" customFormat="1" ht="21.75" customHeight="1">
      <c r="B1403" s="452"/>
      <c r="C1403" s="454"/>
      <c r="D1403" s="454"/>
      <c r="E1403" s="589"/>
      <c r="F1403" s="589"/>
      <c r="G1403" s="589"/>
      <c r="H1403" s="589"/>
    </row>
    <row r="1404" spans="2:8" s="451" customFormat="1" ht="21.75" customHeight="1">
      <c r="B1404" s="452"/>
      <c r="C1404" s="454"/>
      <c r="D1404" s="454"/>
      <c r="E1404" s="589"/>
      <c r="F1404" s="589"/>
      <c r="G1404" s="589"/>
      <c r="H1404" s="589"/>
    </row>
    <row r="1405" spans="2:8" s="451" customFormat="1" ht="21.75" customHeight="1">
      <c r="B1405" s="452"/>
      <c r="C1405" s="454"/>
      <c r="D1405" s="454"/>
      <c r="E1405" s="589"/>
      <c r="F1405" s="589"/>
      <c r="G1405" s="589"/>
      <c r="H1405" s="589"/>
    </row>
    <row r="1406" spans="2:8" s="451" customFormat="1" ht="21.75" customHeight="1">
      <c r="B1406" s="452"/>
      <c r="C1406" s="454"/>
      <c r="D1406" s="454"/>
      <c r="E1406" s="589"/>
      <c r="F1406" s="589"/>
      <c r="G1406" s="589"/>
      <c r="H1406" s="589"/>
    </row>
    <row r="1407" spans="2:8" s="451" customFormat="1" ht="21.75" customHeight="1">
      <c r="B1407" s="452"/>
      <c r="C1407" s="454"/>
      <c r="D1407" s="454"/>
      <c r="E1407" s="589"/>
      <c r="F1407" s="589"/>
      <c r="G1407" s="589"/>
      <c r="H1407" s="589"/>
    </row>
    <row r="1408" spans="2:8" s="451" customFormat="1" ht="21.75" customHeight="1">
      <c r="B1408" s="452"/>
      <c r="C1408" s="454"/>
      <c r="D1408" s="454"/>
      <c r="E1408" s="589"/>
      <c r="F1408" s="589"/>
      <c r="G1408" s="589"/>
      <c r="H1408" s="589"/>
    </row>
    <row r="1409" spans="2:8" s="451" customFormat="1" ht="21.75" customHeight="1">
      <c r="B1409" s="452"/>
      <c r="C1409" s="454"/>
      <c r="D1409" s="454"/>
      <c r="E1409" s="589"/>
      <c r="F1409" s="589"/>
      <c r="G1409" s="589"/>
      <c r="H1409" s="589"/>
    </row>
    <row r="1410" spans="2:8" s="451" customFormat="1" ht="21.75" customHeight="1">
      <c r="B1410" s="452"/>
      <c r="C1410" s="454"/>
      <c r="D1410" s="454"/>
      <c r="E1410" s="589"/>
      <c r="F1410" s="589"/>
      <c r="G1410" s="589"/>
      <c r="H1410" s="589"/>
    </row>
    <row r="1411" spans="2:8" s="451" customFormat="1" ht="21.75" customHeight="1">
      <c r="B1411" s="452"/>
      <c r="C1411" s="454"/>
      <c r="D1411" s="454"/>
      <c r="E1411" s="589"/>
      <c r="F1411" s="589"/>
      <c r="G1411" s="589"/>
      <c r="H1411" s="589"/>
    </row>
    <row r="1412" spans="2:8" s="451" customFormat="1" ht="21.75" customHeight="1">
      <c r="B1412" s="452"/>
      <c r="C1412" s="454"/>
      <c r="D1412" s="454"/>
      <c r="E1412" s="589"/>
      <c r="F1412" s="589"/>
      <c r="G1412" s="589"/>
      <c r="H1412" s="589"/>
    </row>
    <row r="1413" spans="2:8" s="451" customFormat="1" ht="21.75" customHeight="1">
      <c r="B1413" s="452"/>
      <c r="C1413" s="454"/>
      <c r="D1413" s="454"/>
      <c r="E1413" s="589"/>
      <c r="F1413" s="589"/>
      <c r="G1413" s="589"/>
      <c r="H1413" s="589"/>
    </row>
    <row r="1414" spans="2:8" s="451" customFormat="1" ht="21.75" customHeight="1">
      <c r="B1414" s="452"/>
      <c r="C1414" s="454"/>
      <c r="D1414" s="454"/>
      <c r="E1414" s="589"/>
      <c r="F1414" s="589"/>
      <c r="G1414" s="589"/>
      <c r="H1414" s="589"/>
    </row>
    <row r="1415" spans="2:8" s="451" customFormat="1" ht="21.75" customHeight="1">
      <c r="B1415" s="452"/>
      <c r="C1415" s="454"/>
      <c r="D1415" s="454"/>
      <c r="E1415" s="589"/>
      <c r="F1415" s="589"/>
      <c r="G1415" s="589"/>
      <c r="H1415" s="589"/>
    </row>
    <row r="1416" spans="2:8" s="451" customFormat="1" ht="21.75" customHeight="1">
      <c r="B1416" s="452"/>
      <c r="C1416" s="454"/>
      <c r="D1416" s="454"/>
      <c r="E1416" s="589"/>
      <c r="F1416" s="589"/>
      <c r="G1416" s="589"/>
      <c r="H1416" s="589"/>
    </row>
    <row r="1417" spans="2:8" s="451" customFormat="1" ht="21.75" customHeight="1">
      <c r="B1417" s="452"/>
      <c r="C1417" s="454"/>
      <c r="D1417" s="454"/>
      <c r="E1417" s="589"/>
      <c r="F1417" s="589"/>
      <c r="G1417" s="589"/>
      <c r="H1417" s="589"/>
    </row>
    <row r="1418" spans="2:8" s="451" customFormat="1" ht="21.75" customHeight="1">
      <c r="B1418" s="452"/>
      <c r="C1418" s="454"/>
      <c r="D1418" s="454"/>
      <c r="E1418" s="589"/>
      <c r="F1418" s="589"/>
      <c r="G1418" s="589"/>
      <c r="H1418" s="589"/>
    </row>
    <row r="1419" spans="2:8" s="451" customFormat="1" ht="21.75" customHeight="1">
      <c r="B1419" s="452"/>
      <c r="C1419" s="454"/>
      <c r="D1419" s="454"/>
      <c r="E1419" s="589"/>
      <c r="F1419" s="589"/>
      <c r="G1419" s="589"/>
      <c r="H1419" s="589"/>
    </row>
    <row r="1420" spans="2:8" s="451" customFormat="1" ht="21.75" customHeight="1">
      <c r="B1420" s="452"/>
      <c r="C1420" s="454"/>
      <c r="D1420" s="454"/>
      <c r="E1420" s="589"/>
      <c r="F1420" s="589"/>
      <c r="G1420" s="589"/>
      <c r="H1420" s="589"/>
    </row>
    <row r="1421" spans="2:8" s="451" customFormat="1" ht="21.75" customHeight="1">
      <c r="B1421" s="452"/>
      <c r="C1421" s="454"/>
      <c r="D1421" s="454"/>
      <c r="E1421" s="589"/>
      <c r="F1421" s="589"/>
      <c r="G1421" s="589"/>
      <c r="H1421" s="589"/>
    </row>
    <row r="1422" spans="2:8" s="451" customFormat="1" ht="21.75" customHeight="1">
      <c r="B1422" s="452"/>
      <c r="C1422" s="454"/>
      <c r="D1422" s="454"/>
      <c r="E1422" s="589"/>
      <c r="F1422" s="589"/>
      <c r="G1422" s="589"/>
      <c r="H1422" s="589"/>
    </row>
    <row r="1423" spans="2:8" s="451" customFormat="1" ht="21.75" customHeight="1">
      <c r="B1423" s="452"/>
      <c r="C1423" s="454"/>
      <c r="D1423" s="454"/>
      <c r="E1423" s="589"/>
      <c r="F1423" s="589"/>
      <c r="G1423" s="589"/>
      <c r="H1423" s="589"/>
    </row>
    <row r="1424" spans="2:8" s="451" customFormat="1" ht="21.75" customHeight="1">
      <c r="B1424" s="452"/>
      <c r="C1424" s="454"/>
      <c r="D1424" s="454"/>
      <c r="E1424" s="589"/>
      <c r="F1424" s="589"/>
      <c r="G1424" s="589"/>
      <c r="H1424" s="589"/>
    </row>
    <row r="1425" spans="2:8" s="451" customFormat="1" ht="21.75" customHeight="1">
      <c r="B1425" s="452"/>
      <c r="C1425" s="454"/>
      <c r="D1425" s="454"/>
      <c r="E1425" s="589"/>
      <c r="F1425" s="589"/>
      <c r="G1425" s="589"/>
      <c r="H1425" s="589"/>
    </row>
    <row r="1426" spans="2:8" s="451" customFormat="1" ht="21.75" customHeight="1">
      <c r="B1426" s="452"/>
      <c r="C1426" s="454"/>
      <c r="D1426" s="454"/>
      <c r="E1426" s="589"/>
      <c r="F1426" s="589"/>
      <c r="G1426" s="589"/>
      <c r="H1426" s="589"/>
    </row>
    <row r="1427" spans="2:8" s="451" customFormat="1" ht="21.75" customHeight="1">
      <c r="B1427" s="452"/>
      <c r="C1427" s="454"/>
      <c r="D1427" s="454"/>
      <c r="E1427" s="589"/>
      <c r="F1427" s="589"/>
      <c r="G1427" s="589"/>
      <c r="H1427" s="589"/>
    </row>
    <row r="1428" spans="2:8" s="451" customFormat="1" ht="21.75" customHeight="1">
      <c r="B1428" s="452"/>
      <c r="C1428" s="454"/>
      <c r="D1428" s="454"/>
      <c r="E1428" s="589"/>
      <c r="F1428" s="589"/>
      <c r="G1428" s="589"/>
      <c r="H1428" s="589"/>
    </row>
    <row r="1429" spans="2:8" s="451" customFormat="1" ht="21.75" customHeight="1">
      <c r="B1429" s="452"/>
      <c r="C1429" s="454"/>
      <c r="D1429" s="454"/>
      <c r="E1429" s="589"/>
      <c r="F1429" s="589"/>
      <c r="G1429" s="589"/>
      <c r="H1429" s="589"/>
    </row>
    <row r="1430" spans="2:8" s="451" customFormat="1" ht="21.75" customHeight="1">
      <c r="B1430" s="452"/>
      <c r="C1430" s="454"/>
      <c r="D1430" s="454"/>
      <c r="E1430" s="589"/>
      <c r="F1430" s="589"/>
      <c r="G1430" s="589"/>
      <c r="H1430" s="589"/>
    </row>
    <row r="1431" spans="2:8" s="451" customFormat="1" ht="21.75" customHeight="1">
      <c r="B1431" s="452"/>
      <c r="C1431" s="454"/>
      <c r="D1431" s="454"/>
      <c r="E1431" s="589"/>
      <c r="F1431" s="589"/>
      <c r="G1431" s="589"/>
      <c r="H1431" s="589"/>
    </row>
    <row r="1432" spans="2:8" s="451" customFormat="1" ht="21.75" customHeight="1">
      <c r="B1432" s="452"/>
      <c r="C1432" s="454"/>
      <c r="D1432" s="454"/>
      <c r="E1432" s="589"/>
      <c r="F1432" s="589"/>
      <c r="G1432" s="589"/>
      <c r="H1432" s="589"/>
    </row>
    <row r="1433" spans="2:8" s="451" customFormat="1" ht="21.75" customHeight="1">
      <c r="B1433" s="452"/>
      <c r="C1433" s="454"/>
      <c r="D1433" s="454"/>
      <c r="E1433" s="589"/>
      <c r="F1433" s="589"/>
      <c r="G1433" s="589"/>
      <c r="H1433" s="589"/>
    </row>
    <row r="1434" spans="2:8" s="451" customFormat="1" ht="21.75" customHeight="1">
      <c r="B1434" s="452"/>
      <c r="C1434" s="454"/>
      <c r="D1434" s="454"/>
      <c r="E1434" s="589"/>
      <c r="F1434" s="589"/>
      <c r="G1434" s="589"/>
      <c r="H1434" s="589"/>
    </row>
    <row r="1435" spans="2:8" s="451" customFormat="1" ht="21.75" customHeight="1">
      <c r="B1435" s="452"/>
      <c r="C1435" s="454"/>
      <c r="D1435" s="454"/>
      <c r="E1435" s="589"/>
      <c r="F1435" s="589"/>
      <c r="G1435" s="589"/>
      <c r="H1435" s="589"/>
    </row>
    <row r="1436" spans="2:8" s="451" customFormat="1" ht="21.75" customHeight="1">
      <c r="B1436" s="452"/>
      <c r="C1436" s="454"/>
      <c r="D1436" s="454"/>
      <c r="E1436" s="589"/>
      <c r="F1436" s="589"/>
      <c r="G1436" s="589"/>
      <c r="H1436" s="589"/>
    </row>
    <row r="1437" spans="2:8" s="451" customFormat="1" ht="21.75" customHeight="1">
      <c r="B1437" s="452"/>
      <c r="C1437" s="454"/>
      <c r="D1437" s="454"/>
      <c r="E1437" s="589"/>
      <c r="F1437" s="589"/>
      <c r="G1437" s="589"/>
      <c r="H1437" s="589"/>
    </row>
    <row r="1438" spans="2:8" s="451" customFormat="1" ht="21.75" customHeight="1">
      <c r="B1438" s="452"/>
      <c r="C1438" s="454"/>
      <c r="D1438" s="454"/>
      <c r="E1438" s="589"/>
      <c r="F1438" s="589"/>
      <c r="G1438" s="589"/>
      <c r="H1438" s="589"/>
    </row>
    <row r="1439" spans="2:8" s="451" customFormat="1" ht="21.75" customHeight="1">
      <c r="B1439" s="452"/>
      <c r="C1439" s="454"/>
      <c r="D1439" s="454"/>
      <c r="E1439" s="589"/>
      <c r="F1439" s="589"/>
      <c r="G1439" s="589"/>
      <c r="H1439" s="589"/>
    </row>
    <row r="1440" spans="2:8" s="451" customFormat="1" ht="21.75" customHeight="1">
      <c r="B1440" s="452"/>
      <c r="C1440" s="454"/>
      <c r="D1440" s="454"/>
      <c r="E1440" s="589"/>
      <c r="F1440" s="589"/>
      <c r="G1440" s="589"/>
      <c r="H1440" s="589"/>
    </row>
    <row r="1441" spans="2:8" s="451" customFormat="1" ht="21.75" customHeight="1">
      <c r="B1441" s="452"/>
      <c r="C1441" s="454"/>
      <c r="D1441" s="454"/>
      <c r="E1441" s="589"/>
      <c r="F1441" s="589"/>
      <c r="G1441" s="589"/>
      <c r="H1441" s="589"/>
    </row>
    <row r="1442" spans="2:8" s="451" customFormat="1" ht="21.75" customHeight="1">
      <c r="B1442" s="452"/>
      <c r="C1442" s="454"/>
      <c r="D1442" s="454"/>
      <c r="E1442" s="589"/>
      <c r="F1442" s="589"/>
      <c r="G1442" s="589"/>
      <c r="H1442" s="589"/>
    </row>
    <row r="1443" spans="2:8" s="451" customFormat="1" ht="21.75" customHeight="1">
      <c r="B1443" s="452"/>
      <c r="C1443" s="454"/>
      <c r="D1443" s="454"/>
      <c r="E1443" s="589"/>
      <c r="F1443" s="589"/>
      <c r="G1443" s="589"/>
      <c r="H1443" s="589"/>
    </row>
    <row r="1444" spans="2:8" s="451" customFormat="1" ht="21.75" customHeight="1">
      <c r="B1444" s="452"/>
      <c r="C1444" s="454"/>
      <c r="D1444" s="454"/>
      <c r="E1444" s="589"/>
      <c r="F1444" s="589"/>
      <c r="G1444" s="589"/>
      <c r="H1444" s="589"/>
    </row>
    <row r="1445" spans="2:8" s="451" customFormat="1" ht="21.75" customHeight="1">
      <c r="B1445" s="452"/>
      <c r="C1445" s="454"/>
      <c r="D1445" s="454"/>
      <c r="E1445" s="589"/>
      <c r="F1445" s="589"/>
      <c r="G1445" s="589"/>
      <c r="H1445" s="589"/>
    </row>
    <row r="1446" spans="2:8" s="451" customFormat="1" ht="21.75" customHeight="1">
      <c r="B1446" s="452"/>
      <c r="C1446" s="454"/>
      <c r="D1446" s="454"/>
      <c r="E1446" s="589"/>
      <c r="F1446" s="589"/>
      <c r="G1446" s="589"/>
      <c r="H1446" s="589"/>
    </row>
    <row r="1447" spans="2:8" s="451" customFormat="1" ht="21.75" customHeight="1">
      <c r="B1447" s="452"/>
      <c r="C1447" s="454"/>
      <c r="D1447" s="454"/>
      <c r="E1447" s="589"/>
      <c r="F1447" s="589"/>
      <c r="G1447" s="589"/>
      <c r="H1447" s="589"/>
    </row>
    <row r="1448" spans="2:8" s="451" customFormat="1" ht="21.75" customHeight="1">
      <c r="B1448" s="452"/>
      <c r="C1448" s="454"/>
      <c r="D1448" s="454"/>
      <c r="E1448" s="589"/>
      <c r="F1448" s="589"/>
      <c r="G1448" s="589"/>
      <c r="H1448" s="589"/>
    </row>
    <row r="1449" spans="2:8" s="451" customFormat="1" ht="21.75" customHeight="1">
      <c r="B1449" s="452"/>
      <c r="C1449" s="454"/>
      <c r="D1449" s="454"/>
      <c r="E1449" s="589"/>
      <c r="F1449" s="589"/>
      <c r="G1449" s="589"/>
      <c r="H1449" s="589"/>
    </row>
    <row r="1450" spans="2:8" s="451" customFormat="1" ht="21.75" customHeight="1">
      <c r="B1450" s="452"/>
      <c r="C1450" s="454"/>
      <c r="D1450" s="454"/>
      <c r="E1450" s="589"/>
      <c r="F1450" s="589"/>
      <c r="G1450" s="589"/>
      <c r="H1450" s="589"/>
    </row>
    <row r="1451" spans="2:8" s="451" customFormat="1" ht="21.75" customHeight="1">
      <c r="B1451" s="452"/>
      <c r="C1451" s="454"/>
      <c r="D1451" s="454"/>
      <c r="E1451" s="589"/>
      <c r="F1451" s="589"/>
      <c r="G1451" s="589"/>
      <c r="H1451" s="589"/>
    </row>
    <row r="1452" spans="2:8" s="451" customFormat="1" ht="21.75" customHeight="1">
      <c r="B1452" s="452"/>
      <c r="C1452" s="454"/>
      <c r="D1452" s="454"/>
      <c r="E1452" s="589"/>
      <c r="F1452" s="589"/>
      <c r="G1452" s="589"/>
      <c r="H1452" s="589"/>
    </row>
    <row r="1453" spans="2:8" s="451" customFormat="1" ht="21.75" customHeight="1">
      <c r="B1453" s="452"/>
      <c r="C1453" s="454"/>
      <c r="D1453" s="454"/>
      <c r="E1453" s="589"/>
      <c r="F1453" s="589"/>
      <c r="G1453" s="589"/>
      <c r="H1453" s="589"/>
    </row>
    <row r="1454" spans="2:8" s="451" customFormat="1" ht="21.75" customHeight="1">
      <c r="B1454" s="452"/>
      <c r="C1454" s="454"/>
      <c r="D1454" s="454"/>
      <c r="E1454" s="589"/>
      <c r="F1454" s="589"/>
      <c r="G1454" s="589"/>
      <c r="H1454" s="589"/>
    </row>
    <row r="1455" spans="2:8" s="451" customFormat="1" ht="21.75" customHeight="1">
      <c r="B1455" s="452"/>
      <c r="C1455" s="454"/>
      <c r="D1455" s="454"/>
      <c r="E1455" s="589"/>
      <c r="F1455" s="589"/>
      <c r="G1455" s="589"/>
      <c r="H1455" s="589"/>
    </row>
    <row r="1456" spans="2:8" s="451" customFormat="1" ht="21.75" customHeight="1">
      <c r="B1456" s="452"/>
      <c r="C1456" s="454"/>
      <c r="D1456" s="454"/>
      <c r="E1456" s="589"/>
      <c r="F1456" s="589"/>
      <c r="G1456" s="589"/>
      <c r="H1456" s="589"/>
    </row>
    <row r="1457" spans="2:8" s="451" customFormat="1" ht="21.75" customHeight="1">
      <c r="B1457" s="452"/>
      <c r="C1457" s="454"/>
      <c r="D1457" s="454"/>
      <c r="E1457" s="589"/>
      <c r="F1457" s="589"/>
      <c r="G1457" s="589"/>
      <c r="H1457" s="589"/>
    </row>
    <row r="1458" spans="2:8" s="451" customFormat="1" ht="21.75" customHeight="1">
      <c r="B1458" s="452"/>
      <c r="C1458" s="454"/>
      <c r="D1458" s="454"/>
      <c r="E1458" s="589"/>
      <c r="F1458" s="589"/>
      <c r="G1458" s="589"/>
      <c r="H1458" s="589"/>
    </row>
    <row r="1459" spans="2:8" s="451" customFormat="1" ht="21.75" customHeight="1">
      <c r="B1459" s="452"/>
      <c r="C1459" s="454"/>
      <c r="D1459" s="454"/>
      <c r="E1459" s="589"/>
      <c r="F1459" s="589"/>
      <c r="G1459" s="589"/>
      <c r="H1459" s="589"/>
    </row>
    <row r="1460" spans="2:8" s="451" customFormat="1" ht="21.75" customHeight="1">
      <c r="B1460" s="452"/>
      <c r="C1460" s="454"/>
      <c r="D1460" s="454"/>
      <c r="E1460" s="589"/>
      <c r="F1460" s="589"/>
      <c r="G1460" s="589"/>
      <c r="H1460" s="589"/>
    </row>
    <row r="1461" spans="2:8" s="451" customFormat="1" ht="21.75" customHeight="1">
      <c r="B1461" s="452"/>
      <c r="C1461" s="454"/>
      <c r="D1461" s="454"/>
      <c r="E1461" s="589"/>
      <c r="F1461" s="589"/>
      <c r="G1461" s="589"/>
      <c r="H1461" s="589"/>
    </row>
    <row r="1462" spans="2:8" s="451" customFormat="1" ht="21.75" customHeight="1">
      <c r="B1462" s="452"/>
      <c r="C1462" s="454"/>
      <c r="D1462" s="454"/>
      <c r="E1462" s="589"/>
      <c r="F1462" s="589"/>
      <c r="G1462" s="589"/>
      <c r="H1462" s="589"/>
    </row>
    <row r="1463" spans="2:8" s="451" customFormat="1" ht="21.75" customHeight="1">
      <c r="B1463" s="452"/>
      <c r="C1463" s="454"/>
      <c r="D1463" s="454"/>
      <c r="E1463" s="589"/>
      <c r="F1463" s="589"/>
      <c r="G1463" s="589"/>
      <c r="H1463" s="589"/>
    </row>
    <row r="1464" spans="2:8" s="451" customFormat="1" ht="21.75" customHeight="1">
      <c r="B1464" s="452"/>
      <c r="C1464" s="454"/>
      <c r="D1464" s="454"/>
      <c r="E1464" s="589"/>
      <c r="F1464" s="589"/>
      <c r="G1464" s="589"/>
      <c r="H1464" s="589"/>
    </row>
    <row r="1465" spans="2:8" s="451" customFormat="1" ht="21.75" customHeight="1">
      <c r="B1465" s="452"/>
      <c r="C1465" s="454"/>
      <c r="D1465" s="454"/>
      <c r="E1465" s="589"/>
      <c r="F1465" s="589"/>
      <c r="G1465" s="589"/>
      <c r="H1465" s="589"/>
    </row>
    <row r="1466" spans="2:8" s="451" customFormat="1" ht="21.75" customHeight="1">
      <c r="B1466" s="452"/>
      <c r="C1466" s="454"/>
      <c r="D1466" s="454"/>
      <c r="E1466" s="589"/>
      <c r="F1466" s="589"/>
      <c r="G1466" s="589"/>
      <c r="H1466" s="589"/>
    </row>
    <row r="1467" spans="2:8" s="451" customFormat="1" ht="21.75" customHeight="1">
      <c r="B1467" s="452"/>
      <c r="C1467" s="454"/>
      <c r="D1467" s="454"/>
      <c r="E1467" s="589"/>
      <c r="F1467" s="589"/>
      <c r="G1467" s="589"/>
      <c r="H1467" s="589"/>
    </row>
    <row r="1468" spans="2:8" s="451" customFormat="1" ht="21.75" customHeight="1">
      <c r="B1468" s="452"/>
      <c r="C1468" s="454"/>
      <c r="D1468" s="454"/>
      <c r="E1468" s="589"/>
      <c r="F1468" s="589"/>
      <c r="G1468" s="589"/>
      <c r="H1468" s="589"/>
    </row>
    <row r="1469" spans="2:8" s="451" customFormat="1" ht="21.75" customHeight="1">
      <c r="B1469" s="452"/>
      <c r="C1469" s="454"/>
      <c r="D1469" s="454"/>
      <c r="E1469" s="589"/>
      <c r="F1469" s="589"/>
      <c r="G1469" s="589"/>
      <c r="H1469" s="589"/>
    </row>
    <row r="1470" spans="2:8" s="451" customFormat="1" ht="21.75" customHeight="1">
      <c r="B1470" s="452"/>
      <c r="C1470" s="454"/>
      <c r="D1470" s="454"/>
      <c r="E1470" s="589"/>
      <c r="F1470" s="589"/>
      <c r="G1470" s="589"/>
      <c r="H1470" s="589"/>
    </row>
    <row r="1471" spans="2:8" s="451" customFormat="1" ht="21.75" customHeight="1">
      <c r="B1471" s="452"/>
      <c r="C1471" s="454"/>
      <c r="D1471" s="454"/>
      <c r="E1471" s="589"/>
      <c r="F1471" s="589"/>
      <c r="G1471" s="589"/>
      <c r="H1471" s="589"/>
    </row>
    <row r="1472" spans="2:8" s="451" customFormat="1" ht="21.75" customHeight="1">
      <c r="B1472" s="452"/>
      <c r="C1472" s="454"/>
      <c r="D1472" s="454"/>
      <c r="E1472" s="589"/>
      <c r="F1472" s="589"/>
      <c r="G1472" s="589"/>
      <c r="H1472" s="589"/>
    </row>
    <row r="1473" spans="2:8" s="451" customFormat="1" ht="21.75" customHeight="1">
      <c r="B1473" s="452"/>
      <c r="C1473" s="454"/>
      <c r="D1473" s="454"/>
      <c r="E1473" s="589"/>
      <c r="F1473" s="589"/>
      <c r="G1473" s="589"/>
      <c r="H1473" s="589"/>
    </row>
    <row r="1474" spans="2:8" s="451" customFormat="1" ht="21.75" customHeight="1">
      <c r="B1474" s="452"/>
      <c r="C1474" s="454"/>
      <c r="D1474" s="454"/>
      <c r="E1474" s="589"/>
      <c r="F1474" s="589"/>
      <c r="G1474" s="589"/>
      <c r="H1474" s="589"/>
    </row>
    <row r="1475" spans="2:8" s="451" customFormat="1" ht="21.75" customHeight="1">
      <c r="B1475" s="452"/>
      <c r="C1475" s="454"/>
      <c r="D1475" s="454"/>
      <c r="E1475" s="589"/>
      <c r="F1475" s="589"/>
      <c r="G1475" s="589"/>
      <c r="H1475" s="589"/>
    </row>
    <row r="1476" spans="2:8" s="451" customFormat="1" ht="21.75" customHeight="1">
      <c r="B1476" s="452"/>
      <c r="C1476" s="454"/>
      <c r="D1476" s="454"/>
      <c r="E1476" s="589"/>
      <c r="F1476" s="589"/>
      <c r="G1476" s="589"/>
      <c r="H1476" s="589"/>
    </row>
    <row r="1477" spans="2:8" s="451" customFormat="1" ht="21.75" customHeight="1">
      <c r="B1477" s="452"/>
      <c r="C1477" s="454"/>
      <c r="D1477" s="454"/>
      <c r="E1477" s="589"/>
      <c r="F1477" s="589"/>
      <c r="G1477" s="589"/>
      <c r="H1477" s="589"/>
    </row>
    <row r="1478" spans="2:8" s="451" customFormat="1" ht="21.75" customHeight="1">
      <c r="B1478" s="452"/>
      <c r="C1478" s="454"/>
      <c r="D1478" s="454"/>
      <c r="E1478" s="589"/>
      <c r="F1478" s="589"/>
      <c r="G1478" s="589"/>
      <c r="H1478" s="589"/>
    </row>
    <row r="1479" spans="2:8" s="451" customFormat="1" ht="21.75" customHeight="1">
      <c r="B1479" s="452"/>
      <c r="C1479" s="454"/>
      <c r="D1479" s="454"/>
      <c r="E1479" s="589"/>
      <c r="F1479" s="589"/>
      <c r="G1479" s="589"/>
      <c r="H1479" s="589"/>
    </row>
    <row r="1480" spans="2:8" s="451" customFormat="1" ht="21.75" customHeight="1">
      <c r="B1480" s="452"/>
      <c r="C1480" s="454"/>
      <c r="D1480" s="454"/>
      <c r="E1480" s="589"/>
      <c r="F1480" s="589"/>
      <c r="G1480" s="589"/>
      <c r="H1480" s="589"/>
    </row>
    <row r="1481" spans="2:8" s="451" customFormat="1" ht="21.75" customHeight="1">
      <c r="B1481" s="452"/>
      <c r="C1481" s="454"/>
      <c r="D1481" s="454"/>
      <c r="E1481" s="589"/>
      <c r="F1481" s="589"/>
      <c r="G1481" s="589"/>
      <c r="H1481" s="589"/>
    </row>
    <row r="1482" spans="2:8" s="451" customFormat="1" ht="21.75" customHeight="1">
      <c r="B1482" s="452"/>
      <c r="C1482" s="454"/>
      <c r="D1482" s="454"/>
      <c r="E1482" s="589"/>
      <c r="F1482" s="589"/>
      <c r="G1482" s="589"/>
      <c r="H1482" s="589"/>
    </row>
    <row r="1483" spans="2:8" s="451" customFormat="1" ht="21.75" customHeight="1">
      <c r="B1483" s="452"/>
      <c r="C1483" s="454"/>
      <c r="D1483" s="454"/>
      <c r="E1483" s="589"/>
      <c r="F1483" s="589"/>
      <c r="G1483" s="589"/>
      <c r="H1483" s="589"/>
    </row>
    <row r="1484" spans="2:8" s="451" customFormat="1" ht="21.75" customHeight="1">
      <c r="B1484" s="452"/>
      <c r="C1484" s="454"/>
      <c r="D1484" s="454"/>
      <c r="E1484" s="589"/>
      <c r="F1484" s="589"/>
      <c r="G1484" s="589"/>
      <c r="H1484" s="589"/>
    </row>
    <row r="1485" spans="2:8" s="451" customFormat="1" ht="21.75" customHeight="1">
      <c r="B1485" s="452"/>
      <c r="C1485" s="454"/>
      <c r="D1485" s="454"/>
      <c r="E1485" s="589"/>
      <c r="F1485" s="589"/>
      <c r="G1485" s="589"/>
      <c r="H1485" s="589"/>
    </row>
    <row r="1486" spans="2:8" s="451" customFormat="1" ht="21.75" customHeight="1">
      <c r="B1486" s="452"/>
      <c r="C1486" s="454"/>
      <c r="D1486" s="454"/>
      <c r="E1486" s="589"/>
      <c r="F1486" s="589"/>
      <c r="G1486" s="589"/>
      <c r="H1486" s="589"/>
    </row>
    <row r="1487" spans="2:8" s="451" customFormat="1" ht="21.75" customHeight="1">
      <c r="B1487" s="452"/>
      <c r="C1487" s="454"/>
      <c r="D1487" s="454"/>
      <c r="E1487" s="589"/>
      <c r="F1487" s="589"/>
      <c r="G1487" s="589"/>
      <c r="H1487" s="589"/>
    </row>
    <row r="1488" spans="2:8" s="451" customFormat="1" ht="21.75" customHeight="1">
      <c r="B1488" s="452"/>
      <c r="C1488" s="454"/>
      <c r="D1488" s="454"/>
      <c r="E1488" s="589"/>
      <c r="F1488" s="589"/>
      <c r="G1488" s="589"/>
      <c r="H1488" s="589"/>
    </row>
    <row r="1489" spans="2:8" s="451" customFormat="1" ht="21.75" customHeight="1">
      <c r="B1489" s="452"/>
      <c r="C1489" s="454"/>
      <c r="D1489" s="454"/>
      <c r="E1489" s="589"/>
      <c r="F1489" s="589"/>
      <c r="G1489" s="589"/>
      <c r="H1489" s="589"/>
    </row>
    <row r="1490" spans="2:8" s="451" customFormat="1" ht="21.75" customHeight="1">
      <c r="B1490" s="452"/>
      <c r="C1490" s="454"/>
      <c r="D1490" s="454"/>
      <c r="E1490" s="589"/>
      <c r="F1490" s="589"/>
      <c r="G1490" s="589"/>
      <c r="H1490" s="589"/>
    </row>
    <row r="1491" spans="2:8" s="451" customFormat="1" ht="21.75" customHeight="1">
      <c r="B1491" s="452"/>
      <c r="C1491" s="454"/>
      <c r="D1491" s="454"/>
      <c r="E1491" s="589"/>
      <c r="F1491" s="589"/>
      <c r="G1491" s="589"/>
      <c r="H1491" s="589"/>
    </row>
    <row r="1492" spans="2:8" s="451" customFormat="1" ht="21.75" customHeight="1">
      <c r="B1492" s="452"/>
      <c r="C1492" s="454"/>
      <c r="D1492" s="454"/>
      <c r="E1492" s="589"/>
      <c r="F1492" s="589"/>
      <c r="G1492" s="589"/>
      <c r="H1492" s="589"/>
    </row>
    <row r="1493" spans="2:8" s="451" customFormat="1" ht="21.75" customHeight="1">
      <c r="B1493" s="452"/>
      <c r="C1493" s="454"/>
      <c r="D1493" s="454"/>
      <c r="E1493" s="589"/>
      <c r="F1493" s="589"/>
      <c r="G1493" s="589"/>
      <c r="H1493" s="589"/>
    </row>
    <row r="1494" spans="2:8" s="451" customFormat="1" ht="21.75" customHeight="1">
      <c r="B1494" s="452"/>
      <c r="C1494" s="454"/>
      <c r="D1494" s="454"/>
      <c r="E1494" s="589"/>
      <c r="F1494" s="589"/>
      <c r="G1494" s="589"/>
      <c r="H1494" s="589"/>
    </row>
    <row r="1495" spans="2:8" s="451" customFormat="1" ht="21.75" customHeight="1">
      <c r="B1495" s="452"/>
      <c r="C1495" s="454"/>
      <c r="D1495" s="454"/>
      <c r="E1495" s="589"/>
      <c r="F1495" s="589"/>
      <c r="G1495" s="589"/>
      <c r="H1495" s="589"/>
    </row>
    <row r="1496" spans="2:8" s="451" customFormat="1" ht="21.75" customHeight="1">
      <c r="B1496" s="452"/>
      <c r="C1496" s="454"/>
      <c r="D1496" s="454"/>
      <c r="E1496" s="589"/>
      <c r="F1496" s="589"/>
      <c r="G1496" s="589"/>
      <c r="H1496" s="589"/>
    </row>
    <row r="1497" spans="2:8" s="451" customFormat="1" ht="21.75" customHeight="1">
      <c r="B1497" s="452"/>
      <c r="C1497" s="454"/>
      <c r="D1497" s="454"/>
      <c r="E1497" s="589"/>
      <c r="F1497" s="589"/>
      <c r="G1497" s="589"/>
      <c r="H1497" s="589"/>
    </row>
    <row r="1498" spans="2:8" s="451" customFormat="1" ht="21.75" customHeight="1">
      <c r="B1498" s="452"/>
      <c r="C1498" s="454"/>
      <c r="D1498" s="454"/>
      <c r="E1498" s="589"/>
      <c r="F1498" s="589"/>
      <c r="G1498" s="589"/>
      <c r="H1498" s="589"/>
    </row>
    <row r="1499" spans="2:8" s="451" customFormat="1" ht="21.75" customHeight="1">
      <c r="B1499" s="452"/>
      <c r="C1499" s="454"/>
      <c r="D1499" s="454"/>
      <c r="E1499" s="589"/>
      <c r="F1499" s="589"/>
      <c r="G1499" s="589"/>
      <c r="H1499" s="589"/>
    </row>
    <row r="1500" spans="2:8" s="451" customFormat="1" ht="21.75" customHeight="1">
      <c r="B1500" s="452"/>
      <c r="C1500" s="454"/>
      <c r="D1500" s="454"/>
      <c r="E1500" s="589"/>
      <c r="F1500" s="589"/>
      <c r="G1500" s="589"/>
      <c r="H1500" s="589"/>
    </row>
    <row r="1501" spans="2:8" s="451" customFormat="1" ht="21.75" customHeight="1">
      <c r="B1501" s="452"/>
      <c r="C1501" s="454"/>
      <c r="D1501" s="454"/>
      <c r="E1501" s="589"/>
      <c r="F1501" s="589"/>
      <c r="G1501" s="589"/>
      <c r="H1501" s="589"/>
    </row>
    <row r="1502" spans="2:8" s="451" customFormat="1" ht="21.75" customHeight="1">
      <c r="B1502" s="452"/>
      <c r="C1502" s="454"/>
      <c r="D1502" s="454"/>
      <c r="E1502" s="589"/>
      <c r="F1502" s="589"/>
      <c r="G1502" s="589"/>
      <c r="H1502" s="589"/>
    </row>
    <row r="1503" spans="2:8" s="451" customFormat="1" ht="21.75" customHeight="1">
      <c r="B1503" s="452"/>
      <c r="C1503" s="454"/>
      <c r="D1503" s="454"/>
      <c r="E1503" s="589"/>
      <c r="F1503" s="589"/>
      <c r="G1503" s="589"/>
      <c r="H1503" s="589"/>
    </row>
    <row r="1504" spans="2:8" s="451" customFormat="1" ht="21.75" customHeight="1">
      <c r="B1504" s="452"/>
      <c r="C1504" s="454"/>
      <c r="D1504" s="454"/>
      <c r="E1504" s="589"/>
      <c r="F1504" s="589"/>
      <c r="G1504" s="589"/>
      <c r="H1504" s="589"/>
    </row>
    <row r="1505" spans="2:8" s="451" customFormat="1" ht="21.75" customHeight="1">
      <c r="B1505" s="452"/>
      <c r="C1505" s="454"/>
      <c r="D1505" s="454"/>
      <c r="E1505" s="589"/>
      <c r="F1505" s="589"/>
      <c r="G1505" s="589"/>
      <c r="H1505" s="589"/>
    </row>
    <row r="1506" spans="2:8" s="451" customFormat="1" ht="21.75" customHeight="1">
      <c r="B1506" s="452"/>
      <c r="C1506" s="454"/>
      <c r="D1506" s="454"/>
      <c r="E1506" s="589"/>
      <c r="F1506" s="589"/>
      <c r="G1506" s="589"/>
      <c r="H1506" s="589"/>
    </row>
    <row r="1507" spans="2:8" s="451" customFormat="1" ht="21.75" customHeight="1">
      <c r="B1507" s="452"/>
      <c r="C1507" s="454"/>
      <c r="D1507" s="454"/>
      <c r="E1507" s="589"/>
      <c r="F1507" s="589"/>
      <c r="G1507" s="589"/>
      <c r="H1507" s="589"/>
    </row>
    <row r="1508" spans="2:8" s="451" customFormat="1" ht="21.75" customHeight="1">
      <c r="B1508" s="452"/>
      <c r="C1508" s="454"/>
      <c r="D1508" s="454"/>
      <c r="E1508" s="589"/>
      <c r="F1508" s="589"/>
      <c r="G1508" s="589"/>
      <c r="H1508" s="589"/>
    </row>
    <row r="1509" spans="2:8" s="451" customFormat="1" ht="21.75" customHeight="1">
      <c r="B1509" s="452"/>
      <c r="C1509" s="454"/>
      <c r="D1509" s="454"/>
      <c r="E1509" s="589"/>
      <c r="F1509" s="589"/>
      <c r="G1509" s="589"/>
      <c r="H1509" s="589"/>
    </row>
    <row r="1510" spans="2:8" s="451" customFormat="1" ht="21.75" customHeight="1">
      <c r="B1510" s="452"/>
      <c r="C1510" s="454"/>
      <c r="D1510" s="454"/>
      <c r="E1510" s="589"/>
      <c r="F1510" s="589"/>
      <c r="G1510" s="589"/>
      <c r="H1510" s="589"/>
    </row>
    <row r="1511" spans="2:8" s="451" customFormat="1" ht="21.75" customHeight="1">
      <c r="B1511" s="452"/>
      <c r="C1511" s="454"/>
      <c r="D1511" s="454"/>
      <c r="E1511" s="589"/>
      <c r="F1511" s="589"/>
      <c r="G1511" s="589"/>
      <c r="H1511" s="589"/>
    </row>
    <row r="1512" spans="2:8" s="451" customFormat="1" ht="21.75" customHeight="1">
      <c r="B1512" s="452"/>
      <c r="C1512" s="454"/>
      <c r="D1512" s="454"/>
      <c r="E1512" s="589"/>
      <c r="F1512" s="589"/>
      <c r="G1512" s="589"/>
      <c r="H1512" s="589"/>
    </row>
    <row r="1513" spans="2:8" s="451" customFormat="1" ht="21.75" customHeight="1">
      <c r="B1513" s="452"/>
      <c r="C1513" s="454"/>
      <c r="D1513" s="454"/>
      <c r="E1513" s="589"/>
      <c r="F1513" s="589"/>
      <c r="G1513" s="589"/>
      <c r="H1513" s="589"/>
    </row>
    <row r="1514" spans="2:8" s="451" customFormat="1" ht="21.75" customHeight="1">
      <c r="B1514" s="452"/>
      <c r="C1514" s="454"/>
      <c r="D1514" s="454"/>
      <c r="E1514" s="589"/>
      <c r="F1514" s="589"/>
      <c r="G1514" s="589"/>
      <c r="H1514" s="589"/>
    </row>
    <row r="1515" spans="2:8" s="451" customFormat="1" ht="21.75" customHeight="1">
      <c r="B1515" s="452"/>
      <c r="C1515" s="454"/>
      <c r="D1515" s="454"/>
      <c r="E1515" s="589"/>
      <c r="F1515" s="589"/>
      <c r="G1515" s="589"/>
      <c r="H1515" s="589"/>
    </row>
    <row r="1516" spans="2:8" s="451" customFormat="1" ht="21.75" customHeight="1">
      <c r="B1516" s="452"/>
      <c r="C1516" s="454"/>
      <c r="D1516" s="454"/>
      <c r="E1516" s="589"/>
      <c r="F1516" s="589"/>
      <c r="G1516" s="589"/>
      <c r="H1516" s="589"/>
    </row>
    <row r="1517" spans="2:8" s="451" customFormat="1" ht="21.75" customHeight="1">
      <c r="B1517" s="452"/>
      <c r="C1517" s="454"/>
      <c r="D1517" s="454"/>
      <c r="E1517" s="589"/>
      <c r="F1517" s="589"/>
      <c r="G1517" s="589"/>
      <c r="H1517" s="589"/>
    </row>
    <row r="1518" spans="2:8" s="451" customFormat="1" ht="21.75" customHeight="1">
      <c r="B1518" s="452"/>
      <c r="C1518" s="454"/>
      <c r="D1518" s="454"/>
      <c r="E1518" s="589"/>
      <c r="F1518" s="589"/>
      <c r="G1518" s="589"/>
      <c r="H1518" s="589"/>
    </row>
    <row r="1519" spans="2:8" s="451" customFormat="1" ht="21.75" customHeight="1">
      <c r="B1519" s="452"/>
      <c r="C1519" s="454"/>
      <c r="D1519" s="454"/>
      <c r="E1519" s="589"/>
      <c r="F1519" s="589"/>
      <c r="G1519" s="589"/>
      <c r="H1519" s="589"/>
    </row>
    <row r="1520" spans="2:8" s="451" customFormat="1" ht="21.75" customHeight="1">
      <c r="B1520" s="452"/>
      <c r="C1520" s="454"/>
      <c r="D1520" s="454"/>
      <c r="E1520" s="589"/>
      <c r="F1520" s="589"/>
      <c r="G1520" s="589"/>
      <c r="H1520" s="589"/>
    </row>
    <row r="1521" spans="2:8" s="451" customFormat="1" ht="21.75" customHeight="1">
      <c r="B1521" s="452"/>
      <c r="C1521" s="454"/>
      <c r="D1521" s="454"/>
      <c r="E1521" s="589"/>
      <c r="F1521" s="589"/>
      <c r="G1521" s="589"/>
      <c r="H1521" s="589"/>
    </row>
    <row r="1522" spans="2:8" s="451" customFormat="1" ht="21.75" customHeight="1">
      <c r="B1522" s="452"/>
      <c r="C1522" s="454"/>
      <c r="D1522" s="454"/>
      <c r="E1522" s="589"/>
      <c r="F1522" s="589"/>
      <c r="G1522" s="589"/>
      <c r="H1522" s="589"/>
    </row>
    <row r="1523" spans="2:8" s="451" customFormat="1" ht="21.75" customHeight="1">
      <c r="B1523" s="452"/>
      <c r="C1523" s="454"/>
      <c r="D1523" s="454"/>
      <c r="E1523" s="589"/>
      <c r="F1523" s="589"/>
      <c r="G1523" s="589"/>
      <c r="H1523" s="589"/>
    </row>
    <row r="1524" spans="2:8" s="451" customFormat="1" ht="21.75" customHeight="1">
      <c r="B1524" s="452"/>
      <c r="C1524" s="454"/>
      <c r="D1524" s="454"/>
      <c r="E1524" s="589"/>
      <c r="F1524" s="589"/>
      <c r="G1524" s="589"/>
      <c r="H1524" s="589"/>
    </row>
    <row r="1525" spans="2:8" s="451" customFormat="1" ht="21.75" customHeight="1">
      <c r="B1525" s="452"/>
      <c r="C1525" s="454"/>
      <c r="D1525" s="454"/>
      <c r="E1525" s="589"/>
      <c r="F1525" s="589"/>
      <c r="G1525" s="589"/>
      <c r="H1525" s="589"/>
    </row>
    <row r="1526" spans="2:8" s="451" customFormat="1" ht="21.75" customHeight="1">
      <c r="B1526" s="452"/>
      <c r="C1526" s="454"/>
      <c r="D1526" s="454"/>
      <c r="E1526" s="589"/>
      <c r="F1526" s="589"/>
      <c r="G1526" s="589"/>
      <c r="H1526" s="589"/>
    </row>
    <row r="1527" spans="2:8" s="451" customFormat="1" ht="21.75" customHeight="1">
      <c r="B1527" s="452"/>
      <c r="C1527" s="454"/>
      <c r="D1527" s="454"/>
      <c r="E1527" s="589"/>
      <c r="F1527" s="589"/>
      <c r="G1527" s="589"/>
      <c r="H1527" s="589"/>
    </row>
    <row r="1528" spans="2:8" s="451" customFormat="1" ht="21.75" customHeight="1">
      <c r="B1528" s="452"/>
      <c r="C1528" s="454"/>
      <c r="D1528" s="454"/>
      <c r="E1528" s="589"/>
      <c r="F1528" s="589"/>
      <c r="G1528" s="589"/>
      <c r="H1528" s="589"/>
    </row>
    <row r="1529" spans="2:8" s="451" customFormat="1" ht="21.75" customHeight="1">
      <c r="B1529" s="452"/>
      <c r="C1529" s="454"/>
      <c r="D1529" s="454"/>
      <c r="E1529" s="589"/>
      <c r="F1529" s="589"/>
      <c r="G1529" s="589"/>
      <c r="H1529" s="589"/>
    </row>
    <row r="1530" spans="2:8" s="451" customFormat="1" ht="21.75" customHeight="1">
      <c r="B1530" s="452"/>
      <c r="C1530" s="454"/>
      <c r="D1530" s="454"/>
      <c r="E1530" s="589"/>
      <c r="F1530" s="589"/>
      <c r="G1530" s="589"/>
      <c r="H1530" s="589"/>
    </row>
    <row r="1531" spans="2:8" s="451" customFormat="1" ht="21.75" customHeight="1">
      <c r="B1531" s="452"/>
      <c r="C1531" s="454"/>
      <c r="D1531" s="454"/>
      <c r="E1531" s="589"/>
      <c r="F1531" s="589"/>
      <c r="G1531" s="589"/>
      <c r="H1531" s="589"/>
    </row>
    <row r="1532" spans="2:8" s="451" customFormat="1" ht="21.75" customHeight="1">
      <c r="B1532" s="452"/>
      <c r="C1532" s="454"/>
      <c r="D1532" s="454"/>
      <c r="E1532" s="589"/>
      <c r="F1532" s="589"/>
      <c r="G1532" s="589"/>
      <c r="H1532" s="589"/>
    </row>
    <row r="1533" spans="2:8" s="451" customFormat="1" ht="21.75" customHeight="1">
      <c r="B1533" s="452"/>
      <c r="C1533" s="454"/>
      <c r="D1533" s="454"/>
      <c r="E1533" s="589"/>
      <c r="F1533" s="589"/>
      <c r="G1533" s="589"/>
      <c r="H1533" s="589"/>
    </row>
    <row r="1534" spans="2:8" s="451" customFormat="1" ht="21.75" customHeight="1">
      <c r="B1534" s="452"/>
      <c r="C1534" s="454"/>
      <c r="D1534" s="454"/>
      <c r="E1534" s="589"/>
      <c r="F1534" s="589"/>
      <c r="G1534" s="589"/>
      <c r="H1534" s="589"/>
    </row>
    <row r="1535" spans="2:8" s="451" customFormat="1" ht="21.75" customHeight="1">
      <c r="B1535" s="452"/>
      <c r="C1535" s="454"/>
      <c r="D1535" s="454"/>
      <c r="E1535" s="589"/>
      <c r="F1535" s="589"/>
      <c r="G1535" s="589"/>
      <c r="H1535" s="589"/>
    </row>
    <row r="1536" spans="2:8" s="451" customFormat="1" ht="21.75" customHeight="1">
      <c r="B1536" s="452"/>
      <c r="C1536" s="454"/>
      <c r="D1536" s="454"/>
      <c r="E1536" s="589"/>
      <c r="F1536" s="589"/>
      <c r="G1536" s="589"/>
      <c r="H1536" s="589"/>
    </row>
    <row r="1537" spans="2:8" s="451" customFormat="1" ht="21.75" customHeight="1">
      <c r="B1537" s="452"/>
      <c r="C1537" s="454"/>
      <c r="D1537" s="454"/>
      <c r="E1537" s="589"/>
      <c r="F1537" s="589"/>
      <c r="G1537" s="589"/>
      <c r="H1537" s="589"/>
    </row>
    <row r="1538" spans="2:8" s="451" customFormat="1" ht="21.75" customHeight="1">
      <c r="B1538" s="452"/>
      <c r="C1538" s="454"/>
      <c r="D1538" s="454"/>
      <c r="E1538" s="589"/>
      <c r="F1538" s="589"/>
      <c r="G1538" s="589"/>
      <c r="H1538" s="589"/>
    </row>
    <row r="1539" spans="2:8" s="451" customFormat="1" ht="21.75" customHeight="1">
      <c r="B1539" s="452"/>
      <c r="C1539" s="454"/>
      <c r="D1539" s="454"/>
      <c r="E1539" s="589"/>
      <c r="F1539" s="589"/>
      <c r="G1539" s="589"/>
      <c r="H1539" s="589"/>
    </row>
    <row r="1540" spans="2:8" s="451" customFormat="1" ht="21.75" customHeight="1">
      <c r="B1540" s="452"/>
      <c r="C1540" s="454"/>
      <c r="D1540" s="454"/>
      <c r="E1540" s="589"/>
      <c r="F1540" s="589"/>
      <c r="G1540" s="589"/>
      <c r="H1540" s="589"/>
    </row>
    <row r="1541" spans="2:8" s="451" customFormat="1" ht="21.75" customHeight="1">
      <c r="B1541" s="452"/>
      <c r="C1541" s="454"/>
      <c r="D1541" s="454"/>
      <c r="E1541" s="589"/>
      <c r="F1541" s="589"/>
      <c r="G1541" s="589"/>
      <c r="H1541" s="589"/>
    </row>
    <row r="1542" spans="2:8" s="451" customFormat="1" ht="21.75" customHeight="1">
      <c r="B1542" s="452"/>
      <c r="C1542" s="454"/>
      <c r="D1542" s="454"/>
      <c r="E1542" s="589"/>
      <c r="F1542" s="589"/>
      <c r="G1542" s="589"/>
      <c r="H1542" s="589"/>
    </row>
    <row r="1543" spans="2:8" s="451" customFormat="1" ht="21.75" customHeight="1">
      <c r="B1543" s="452"/>
      <c r="C1543" s="454"/>
      <c r="D1543" s="454"/>
      <c r="E1543" s="589"/>
      <c r="F1543" s="589"/>
      <c r="G1543" s="589"/>
      <c r="H1543" s="589"/>
    </row>
    <row r="1544" spans="2:8" s="451" customFormat="1" ht="21.75" customHeight="1">
      <c r="B1544" s="452"/>
      <c r="C1544" s="454"/>
      <c r="D1544" s="454"/>
      <c r="E1544" s="589"/>
      <c r="F1544" s="589"/>
      <c r="G1544" s="589"/>
      <c r="H1544" s="589"/>
    </row>
    <row r="1545" spans="2:8" s="451" customFormat="1" ht="21.75" customHeight="1">
      <c r="B1545" s="452"/>
      <c r="C1545" s="454"/>
      <c r="D1545" s="454"/>
      <c r="E1545" s="589"/>
      <c r="F1545" s="589"/>
      <c r="G1545" s="589"/>
      <c r="H1545" s="589"/>
    </row>
    <row r="1546" spans="2:8" s="451" customFormat="1" ht="21.75" customHeight="1">
      <c r="B1546" s="452"/>
      <c r="C1546" s="454"/>
      <c r="D1546" s="454"/>
      <c r="E1546" s="589"/>
      <c r="F1546" s="589"/>
      <c r="G1546" s="589"/>
      <c r="H1546" s="589"/>
    </row>
    <row r="1547" spans="2:8" s="451" customFormat="1" ht="21.75" customHeight="1">
      <c r="B1547" s="452"/>
      <c r="C1547" s="454"/>
      <c r="D1547" s="454"/>
      <c r="E1547" s="589"/>
      <c r="F1547" s="589"/>
      <c r="G1547" s="589"/>
      <c r="H1547" s="589"/>
    </row>
    <row r="1548" spans="2:8" s="451" customFormat="1" ht="21.75" customHeight="1">
      <c r="B1548" s="452"/>
      <c r="C1548" s="454"/>
      <c r="D1548" s="454"/>
      <c r="E1548" s="589"/>
      <c r="F1548" s="589"/>
      <c r="G1548" s="589"/>
      <c r="H1548" s="589"/>
    </row>
    <row r="1549" spans="2:8" s="451" customFormat="1" ht="21.75" customHeight="1">
      <c r="B1549" s="452"/>
      <c r="C1549" s="454"/>
      <c r="D1549" s="454"/>
      <c r="E1549" s="589"/>
      <c r="F1549" s="589"/>
      <c r="G1549" s="589"/>
      <c r="H1549" s="589"/>
    </row>
    <row r="1550" spans="2:8" s="451" customFormat="1" ht="21.75" customHeight="1">
      <c r="B1550" s="452"/>
      <c r="C1550" s="454"/>
      <c r="D1550" s="454"/>
      <c r="E1550" s="589"/>
      <c r="F1550" s="589"/>
      <c r="G1550" s="589"/>
      <c r="H1550" s="589"/>
    </row>
    <row r="1551" spans="2:8" s="451" customFormat="1" ht="21.75" customHeight="1">
      <c r="B1551" s="452"/>
      <c r="C1551" s="454"/>
      <c r="D1551" s="454"/>
      <c r="E1551" s="589"/>
      <c r="F1551" s="589"/>
      <c r="G1551" s="589"/>
      <c r="H1551" s="589"/>
    </row>
    <row r="1552" spans="2:8" s="451" customFormat="1" ht="21.75" customHeight="1">
      <c r="B1552" s="452"/>
      <c r="C1552" s="454"/>
      <c r="D1552" s="454"/>
      <c r="E1552" s="589"/>
      <c r="F1552" s="589"/>
      <c r="G1552" s="589"/>
      <c r="H1552" s="589"/>
    </row>
    <row r="1553" spans="2:8" s="451" customFormat="1" ht="21.75" customHeight="1">
      <c r="B1553" s="452"/>
      <c r="C1553" s="454"/>
      <c r="D1553" s="454"/>
      <c r="E1553" s="589"/>
      <c r="F1553" s="589"/>
      <c r="G1553" s="589"/>
      <c r="H1553" s="589"/>
    </row>
    <row r="1554" spans="2:8" s="451" customFormat="1" ht="21.75" customHeight="1">
      <c r="B1554" s="452"/>
      <c r="C1554" s="454"/>
      <c r="D1554" s="454"/>
      <c r="E1554" s="589"/>
      <c r="F1554" s="589"/>
      <c r="G1554" s="589"/>
      <c r="H1554" s="589"/>
    </row>
    <row r="1555" spans="2:8" s="451" customFormat="1" ht="21.75" customHeight="1">
      <c r="B1555" s="452"/>
      <c r="C1555" s="454"/>
      <c r="D1555" s="454"/>
      <c r="E1555" s="589"/>
      <c r="F1555" s="589"/>
      <c r="G1555" s="589"/>
      <c r="H1555" s="589"/>
    </row>
    <row r="1556" spans="2:8" s="451" customFormat="1" ht="21.75" customHeight="1">
      <c r="B1556" s="452"/>
      <c r="C1556" s="454"/>
      <c r="D1556" s="454"/>
      <c r="E1556" s="589"/>
      <c r="F1556" s="589"/>
      <c r="G1556" s="589"/>
      <c r="H1556" s="589"/>
    </row>
    <row r="1557" spans="2:8" s="451" customFormat="1" ht="21.75" customHeight="1">
      <c r="B1557" s="452"/>
      <c r="C1557" s="454"/>
      <c r="D1557" s="454"/>
      <c r="E1557" s="589"/>
      <c r="F1557" s="589"/>
      <c r="G1557" s="589"/>
      <c r="H1557" s="589"/>
    </row>
    <row r="1558" spans="2:8" s="451" customFormat="1" ht="21.75" customHeight="1">
      <c r="B1558" s="452"/>
      <c r="C1558" s="454"/>
      <c r="D1558" s="454"/>
      <c r="E1558" s="589"/>
      <c r="F1558" s="589"/>
      <c r="G1558" s="589"/>
      <c r="H1558" s="589"/>
    </row>
    <row r="1559" spans="2:8" s="451" customFormat="1" ht="21.75" customHeight="1">
      <c r="B1559" s="452"/>
      <c r="C1559" s="454"/>
      <c r="D1559" s="454"/>
      <c r="E1559" s="589"/>
      <c r="F1559" s="589"/>
      <c r="G1559" s="589"/>
      <c r="H1559" s="589"/>
    </row>
    <row r="1560" spans="2:8" s="451" customFormat="1" ht="21.75" customHeight="1">
      <c r="B1560" s="452"/>
      <c r="C1560" s="454"/>
      <c r="D1560" s="454"/>
      <c r="E1560" s="589"/>
      <c r="F1560" s="589"/>
      <c r="G1560" s="589"/>
      <c r="H1560" s="589"/>
    </row>
    <row r="1561" spans="2:8" s="451" customFormat="1" ht="21.75" customHeight="1">
      <c r="B1561" s="452"/>
      <c r="C1561" s="454"/>
      <c r="D1561" s="454"/>
      <c r="E1561" s="589"/>
      <c r="F1561" s="589"/>
      <c r="G1561" s="589"/>
      <c r="H1561" s="589"/>
    </row>
    <row r="1562" spans="2:8" s="451" customFormat="1" ht="21.75" customHeight="1">
      <c r="B1562" s="452"/>
      <c r="C1562" s="454"/>
      <c r="D1562" s="454"/>
      <c r="E1562" s="589"/>
      <c r="F1562" s="589"/>
      <c r="G1562" s="589"/>
      <c r="H1562" s="589"/>
    </row>
    <row r="1563" spans="2:8" s="451" customFormat="1" ht="21.75" customHeight="1">
      <c r="B1563" s="452"/>
      <c r="C1563" s="454"/>
      <c r="D1563" s="454"/>
      <c r="E1563" s="589"/>
      <c r="F1563" s="589"/>
      <c r="G1563" s="589"/>
      <c r="H1563" s="589"/>
    </row>
    <row r="1564" spans="2:8" s="451" customFormat="1" ht="21.75" customHeight="1">
      <c r="B1564" s="452"/>
      <c r="C1564" s="454"/>
      <c r="D1564" s="454"/>
      <c r="E1564" s="589"/>
      <c r="F1564" s="589"/>
      <c r="G1564" s="589"/>
      <c r="H1564" s="589"/>
    </row>
    <row r="1565" spans="2:8" s="451" customFormat="1" ht="21.75" customHeight="1">
      <c r="B1565" s="452"/>
      <c r="C1565" s="454"/>
      <c r="D1565" s="454"/>
      <c r="E1565" s="589"/>
      <c r="F1565" s="589"/>
      <c r="G1565" s="589"/>
      <c r="H1565" s="589"/>
    </row>
    <row r="1566" spans="2:8" s="451" customFormat="1" ht="21.75" customHeight="1">
      <c r="B1566" s="452"/>
      <c r="C1566" s="454"/>
      <c r="D1566" s="454"/>
      <c r="E1566" s="589"/>
      <c r="F1566" s="589"/>
      <c r="G1566" s="589"/>
      <c r="H1566" s="589"/>
    </row>
    <row r="1567" spans="2:8" s="451" customFormat="1" ht="21.75" customHeight="1">
      <c r="B1567" s="452"/>
      <c r="C1567" s="454"/>
      <c r="D1567" s="454"/>
      <c r="E1567" s="589"/>
      <c r="F1567" s="589"/>
      <c r="G1567" s="589"/>
      <c r="H1567" s="589"/>
    </row>
    <row r="1568" spans="2:8" s="451" customFormat="1" ht="21.75" customHeight="1">
      <c r="B1568" s="452"/>
      <c r="C1568" s="454"/>
      <c r="D1568" s="454"/>
      <c r="E1568" s="589"/>
      <c r="F1568" s="589"/>
      <c r="G1568" s="589"/>
      <c r="H1568" s="589"/>
    </row>
    <row r="1569" spans="2:8" s="451" customFormat="1" ht="21.75" customHeight="1">
      <c r="B1569" s="452"/>
      <c r="C1569" s="454"/>
      <c r="D1569" s="454"/>
      <c r="E1569" s="589"/>
      <c r="F1569" s="589"/>
      <c r="G1569" s="589"/>
      <c r="H1569" s="589"/>
    </row>
    <row r="1570" spans="2:8" s="451" customFormat="1" ht="21.75" customHeight="1">
      <c r="B1570" s="452"/>
      <c r="C1570" s="454"/>
      <c r="D1570" s="454"/>
      <c r="E1570" s="589"/>
      <c r="F1570" s="589"/>
      <c r="G1570" s="589"/>
      <c r="H1570" s="589"/>
    </row>
    <row r="1571" spans="2:8" s="451" customFormat="1" ht="21.75" customHeight="1">
      <c r="B1571" s="452"/>
      <c r="C1571" s="454"/>
      <c r="D1571" s="454"/>
      <c r="E1571" s="589"/>
      <c r="F1571" s="589"/>
      <c r="G1571" s="589"/>
      <c r="H1571" s="589"/>
    </row>
    <row r="1572" spans="2:8" s="451" customFormat="1" ht="21.75" customHeight="1">
      <c r="B1572" s="452"/>
      <c r="C1572" s="454"/>
      <c r="D1572" s="454"/>
      <c r="E1572" s="589"/>
      <c r="F1572" s="589"/>
      <c r="G1572" s="589"/>
      <c r="H1572" s="589"/>
    </row>
    <row r="1573" spans="2:8" s="451" customFormat="1" ht="21.75" customHeight="1">
      <c r="B1573" s="452"/>
      <c r="C1573" s="454"/>
      <c r="D1573" s="454"/>
      <c r="E1573" s="589"/>
      <c r="F1573" s="589"/>
      <c r="G1573" s="589"/>
      <c r="H1573" s="589"/>
    </row>
    <row r="1574" spans="2:8" s="451" customFormat="1" ht="21.75" customHeight="1">
      <c r="B1574" s="452"/>
      <c r="C1574" s="454"/>
      <c r="D1574" s="454"/>
      <c r="E1574" s="589"/>
      <c r="F1574" s="589"/>
      <c r="G1574" s="589"/>
      <c r="H1574" s="589"/>
    </row>
    <row r="1575" spans="2:8" s="451" customFormat="1" ht="21.75" customHeight="1">
      <c r="B1575" s="452"/>
      <c r="C1575" s="454"/>
      <c r="D1575" s="454"/>
      <c r="E1575" s="589"/>
      <c r="F1575" s="589"/>
      <c r="G1575" s="589"/>
      <c r="H1575" s="589"/>
    </row>
    <row r="1576" spans="2:8" s="451" customFormat="1" ht="21.75" customHeight="1">
      <c r="B1576" s="452"/>
      <c r="C1576" s="454"/>
      <c r="D1576" s="454"/>
      <c r="E1576" s="589"/>
      <c r="F1576" s="589"/>
      <c r="G1576" s="589"/>
      <c r="H1576" s="589"/>
    </row>
    <row r="1577" spans="2:8" s="451" customFormat="1" ht="21.75" customHeight="1">
      <c r="B1577" s="452"/>
      <c r="C1577" s="454"/>
      <c r="D1577" s="454"/>
      <c r="E1577" s="589"/>
      <c r="F1577" s="589"/>
      <c r="G1577" s="589"/>
      <c r="H1577" s="589"/>
    </row>
    <row r="1578" spans="2:8" s="451" customFormat="1" ht="21.75" customHeight="1">
      <c r="B1578" s="452"/>
      <c r="C1578" s="454"/>
      <c r="D1578" s="454"/>
      <c r="E1578" s="589"/>
      <c r="F1578" s="589"/>
      <c r="G1578" s="589"/>
      <c r="H1578" s="589"/>
    </row>
    <row r="1579" spans="2:8" s="451" customFormat="1" ht="21.75" customHeight="1">
      <c r="B1579" s="452"/>
      <c r="C1579" s="454"/>
      <c r="D1579" s="454"/>
      <c r="E1579" s="589"/>
      <c r="F1579" s="589"/>
      <c r="G1579" s="589"/>
      <c r="H1579" s="589"/>
    </row>
    <row r="1580" spans="2:8" s="451" customFormat="1" ht="21.75" customHeight="1">
      <c r="B1580" s="452"/>
      <c r="C1580" s="454"/>
      <c r="D1580" s="454"/>
      <c r="E1580" s="589"/>
      <c r="F1580" s="589"/>
      <c r="G1580" s="589"/>
      <c r="H1580" s="589"/>
    </row>
    <row r="1581" spans="2:8" s="451" customFormat="1" ht="21.75" customHeight="1">
      <c r="B1581" s="452"/>
      <c r="C1581" s="454"/>
      <c r="D1581" s="454"/>
      <c r="E1581" s="589"/>
      <c r="F1581" s="589"/>
      <c r="G1581" s="589"/>
      <c r="H1581" s="589"/>
    </row>
    <row r="1582" spans="2:8" s="451" customFormat="1" ht="21.75" customHeight="1">
      <c r="B1582" s="452"/>
      <c r="C1582" s="454"/>
      <c r="D1582" s="454"/>
      <c r="E1582" s="589"/>
      <c r="F1582" s="589"/>
      <c r="G1582" s="589"/>
      <c r="H1582" s="589"/>
    </row>
    <row r="1583" spans="2:8" s="451" customFormat="1" ht="21.75" customHeight="1">
      <c r="B1583" s="452"/>
      <c r="C1583" s="454"/>
      <c r="D1583" s="454"/>
      <c r="E1583" s="589"/>
      <c r="F1583" s="589"/>
      <c r="G1583" s="589"/>
      <c r="H1583" s="589"/>
    </row>
    <row r="1584" spans="2:8" s="451" customFormat="1" ht="21.75" customHeight="1">
      <c r="B1584" s="452"/>
      <c r="C1584" s="454"/>
      <c r="D1584" s="454"/>
      <c r="E1584" s="589"/>
      <c r="F1584" s="589"/>
      <c r="G1584" s="589"/>
      <c r="H1584" s="589"/>
    </row>
    <row r="1585" spans="2:8" s="451" customFormat="1" ht="21.75" customHeight="1">
      <c r="B1585" s="452"/>
      <c r="C1585" s="454"/>
      <c r="D1585" s="454"/>
      <c r="E1585" s="589"/>
      <c r="F1585" s="589"/>
      <c r="G1585" s="589"/>
      <c r="H1585" s="589"/>
    </row>
    <row r="1586" spans="2:8" s="451" customFormat="1" ht="21.75" customHeight="1">
      <c r="B1586" s="452"/>
      <c r="C1586" s="454"/>
      <c r="D1586" s="454"/>
      <c r="E1586" s="589"/>
      <c r="F1586" s="589"/>
      <c r="G1586" s="589"/>
      <c r="H1586" s="589"/>
    </row>
    <row r="1587" spans="2:8" s="451" customFormat="1" ht="21.75" customHeight="1">
      <c r="B1587" s="452"/>
      <c r="C1587" s="454"/>
      <c r="D1587" s="454"/>
      <c r="E1587" s="589"/>
      <c r="F1587" s="589"/>
      <c r="G1587" s="589"/>
      <c r="H1587" s="589"/>
    </row>
    <row r="1588" spans="2:8" s="451" customFormat="1" ht="21.75" customHeight="1">
      <c r="B1588" s="452"/>
      <c r="C1588" s="454"/>
      <c r="D1588" s="454"/>
      <c r="E1588" s="589"/>
      <c r="F1588" s="589"/>
      <c r="G1588" s="589"/>
      <c r="H1588" s="589"/>
    </row>
    <row r="1589" spans="2:8" s="451" customFormat="1" ht="21.75" customHeight="1">
      <c r="B1589" s="452"/>
      <c r="C1589" s="454"/>
      <c r="D1589" s="454"/>
      <c r="E1589" s="589"/>
      <c r="F1589" s="589"/>
      <c r="G1589" s="589"/>
      <c r="H1589" s="589"/>
    </row>
    <row r="1590" spans="2:8" s="451" customFormat="1" ht="21.75" customHeight="1">
      <c r="B1590" s="452"/>
      <c r="C1590" s="454"/>
      <c r="D1590" s="454"/>
      <c r="E1590" s="589"/>
      <c r="F1590" s="589"/>
      <c r="G1590" s="589"/>
      <c r="H1590" s="589"/>
    </row>
    <row r="1591" spans="2:8" s="451" customFormat="1" ht="21.75" customHeight="1">
      <c r="B1591" s="452"/>
      <c r="C1591" s="454"/>
      <c r="D1591" s="454"/>
      <c r="E1591" s="589"/>
      <c r="F1591" s="589"/>
      <c r="G1591" s="589"/>
      <c r="H1591" s="589"/>
    </row>
    <row r="1592" spans="2:8" s="451" customFormat="1" ht="21.75" customHeight="1">
      <c r="B1592" s="452"/>
      <c r="C1592" s="454"/>
      <c r="D1592" s="454"/>
      <c r="E1592" s="589"/>
      <c r="F1592" s="589"/>
      <c r="G1592" s="589"/>
      <c r="H1592" s="589"/>
    </row>
    <row r="1593" spans="2:8" s="451" customFormat="1" ht="21.75" customHeight="1">
      <c r="B1593" s="452"/>
      <c r="C1593" s="454"/>
      <c r="D1593" s="454"/>
      <c r="E1593" s="589"/>
      <c r="F1593" s="589"/>
      <c r="G1593" s="589"/>
      <c r="H1593" s="589"/>
    </row>
    <row r="1594" spans="2:8" s="451" customFormat="1" ht="21.75" customHeight="1">
      <c r="B1594" s="452"/>
      <c r="C1594" s="454"/>
      <c r="D1594" s="454"/>
      <c r="E1594" s="589"/>
      <c r="F1594" s="589"/>
      <c r="G1594" s="589"/>
      <c r="H1594" s="589"/>
    </row>
    <row r="1595" spans="2:8" s="451" customFormat="1" ht="21.75" customHeight="1">
      <c r="B1595" s="452"/>
      <c r="C1595" s="454"/>
      <c r="D1595" s="454"/>
      <c r="E1595" s="589"/>
      <c r="F1595" s="589"/>
      <c r="G1595" s="589"/>
      <c r="H1595" s="589"/>
    </row>
    <row r="1596" spans="2:8" s="451" customFormat="1" ht="21.75" customHeight="1">
      <c r="B1596" s="452"/>
      <c r="C1596" s="454"/>
      <c r="D1596" s="454"/>
      <c r="E1596" s="589"/>
      <c r="F1596" s="589"/>
      <c r="G1596" s="589"/>
      <c r="H1596" s="589"/>
    </row>
    <row r="1597" spans="2:8" s="451" customFormat="1" ht="21.75" customHeight="1">
      <c r="B1597" s="452"/>
      <c r="C1597" s="454"/>
      <c r="D1597" s="454"/>
      <c r="E1597" s="589"/>
      <c r="F1597" s="589"/>
      <c r="G1597" s="589"/>
      <c r="H1597" s="589"/>
    </row>
    <row r="1598" spans="2:8" s="451" customFormat="1" ht="21.75" customHeight="1">
      <c r="B1598" s="452"/>
      <c r="C1598" s="454"/>
      <c r="D1598" s="454"/>
      <c r="E1598" s="589"/>
      <c r="F1598" s="589"/>
      <c r="G1598" s="589"/>
      <c r="H1598" s="589"/>
    </row>
    <row r="1599" spans="2:8" s="451" customFormat="1" ht="21.75" customHeight="1">
      <c r="B1599" s="452"/>
      <c r="C1599" s="454"/>
      <c r="D1599" s="454"/>
      <c r="E1599" s="589"/>
      <c r="F1599" s="589"/>
      <c r="G1599" s="589"/>
      <c r="H1599" s="589"/>
    </row>
    <row r="1600" spans="2:8" s="451" customFormat="1" ht="21.75" customHeight="1">
      <c r="B1600" s="452"/>
      <c r="C1600" s="454"/>
      <c r="D1600" s="454"/>
      <c r="E1600" s="589"/>
      <c r="F1600" s="589"/>
      <c r="G1600" s="589"/>
      <c r="H1600" s="589"/>
    </row>
    <row r="1601" spans="2:8" s="451" customFormat="1" ht="21.75" customHeight="1">
      <c r="B1601" s="452"/>
      <c r="C1601" s="454"/>
      <c r="D1601" s="454"/>
      <c r="E1601" s="589"/>
      <c r="F1601" s="589"/>
      <c r="G1601" s="589"/>
      <c r="H1601" s="589"/>
    </row>
    <row r="1602" spans="2:8" s="451" customFormat="1" ht="21.75" customHeight="1">
      <c r="B1602" s="452"/>
      <c r="C1602" s="454"/>
      <c r="D1602" s="454"/>
      <c r="E1602" s="589"/>
      <c r="F1602" s="589"/>
      <c r="G1602" s="589"/>
      <c r="H1602" s="589"/>
    </row>
    <row r="1603" spans="2:8" s="451" customFormat="1" ht="21.75" customHeight="1">
      <c r="B1603" s="452"/>
      <c r="C1603" s="454"/>
      <c r="D1603" s="454"/>
      <c r="E1603" s="589"/>
      <c r="F1603" s="589"/>
      <c r="G1603" s="589"/>
      <c r="H1603" s="589"/>
    </row>
    <row r="1604" spans="2:8" s="451" customFormat="1" ht="21.75" customHeight="1">
      <c r="B1604" s="452"/>
      <c r="C1604" s="454"/>
      <c r="D1604" s="454"/>
      <c r="E1604" s="589"/>
      <c r="F1604" s="589"/>
      <c r="G1604" s="589"/>
      <c r="H1604" s="589"/>
    </row>
    <row r="1605" spans="2:8" s="451" customFormat="1" ht="21.75" customHeight="1">
      <c r="B1605" s="452"/>
      <c r="C1605" s="454"/>
      <c r="D1605" s="454"/>
      <c r="E1605" s="589"/>
      <c r="F1605" s="589"/>
      <c r="G1605" s="589"/>
      <c r="H1605" s="589"/>
    </row>
    <row r="1606" spans="2:8" s="451" customFormat="1" ht="21.75" customHeight="1">
      <c r="B1606" s="452"/>
      <c r="C1606" s="454"/>
      <c r="D1606" s="454"/>
      <c r="E1606" s="589"/>
      <c r="F1606" s="589"/>
      <c r="G1606" s="589"/>
      <c r="H1606" s="589"/>
    </row>
    <row r="1607" spans="2:8" s="451" customFormat="1" ht="21.75" customHeight="1">
      <c r="B1607" s="452"/>
      <c r="C1607" s="454"/>
      <c r="D1607" s="454"/>
      <c r="E1607" s="589"/>
      <c r="F1607" s="589"/>
      <c r="G1607" s="589"/>
      <c r="H1607" s="589"/>
    </row>
    <row r="1608" spans="2:8" s="451" customFormat="1" ht="21.75" customHeight="1">
      <c r="B1608" s="452"/>
      <c r="C1608" s="454"/>
      <c r="D1608" s="454"/>
      <c r="E1608" s="589"/>
      <c r="F1608" s="589"/>
      <c r="G1608" s="589"/>
      <c r="H1608" s="589"/>
    </row>
    <row r="1609" spans="2:8" s="451" customFormat="1" ht="21.75" customHeight="1">
      <c r="B1609" s="452"/>
      <c r="C1609" s="454"/>
      <c r="D1609" s="454"/>
      <c r="E1609" s="589"/>
      <c r="F1609" s="589"/>
      <c r="G1609" s="589"/>
      <c r="H1609" s="589"/>
    </row>
    <row r="1610" spans="2:8" s="451" customFormat="1" ht="21.75" customHeight="1">
      <c r="B1610" s="452"/>
      <c r="C1610" s="454"/>
      <c r="D1610" s="454"/>
      <c r="E1610" s="589"/>
      <c r="F1610" s="589"/>
      <c r="G1610" s="589"/>
      <c r="H1610" s="589"/>
    </row>
    <row r="1611" spans="2:8" s="451" customFormat="1" ht="21.75" customHeight="1">
      <c r="B1611" s="452"/>
      <c r="C1611" s="454"/>
      <c r="D1611" s="454"/>
      <c r="E1611" s="589"/>
      <c r="F1611" s="589"/>
      <c r="G1611" s="589"/>
      <c r="H1611" s="589"/>
    </row>
    <row r="1612" spans="2:8" s="451" customFormat="1" ht="21.75" customHeight="1">
      <c r="B1612" s="452"/>
      <c r="C1612" s="454"/>
      <c r="D1612" s="454"/>
      <c r="E1612" s="589"/>
      <c r="F1612" s="589"/>
      <c r="G1612" s="589"/>
      <c r="H1612" s="589"/>
    </row>
    <row r="1613" spans="2:8" s="451" customFormat="1" ht="21.75" customHeight="1">
      <c r="B1613" s="452"/>
      <c r="C1613" s="454"/>
      <c r="D1613" s="454"/>
      <c r="E1613" s="589"/>
      <c r="F1613" s="589"/>
      <c r="G1613" s="589"/>
      <c r="H1613" s="589"/>
    </row>
    <row r="1614" spans="2:8" s="451" customFormat="1" ht="21.75" customHeight="1">
      <c r="B1614" s="452"/>
      <c r="C1614" s="454"/>
      <c r="D1614" s="454"/>
      <c r="E1614" s="589"/>
      <c r="F1614" s="589"/>
      <c r="G1614" s="589"/>
      <c r="H1614" s="589"/>
    </row>
    <row r="1615" spans="2:8" s="451" customFormat="1" ht="21.75" customHeight="1">
      <c r="B1615" s="452"/>
      <c r="C1615" s="454"/>
      <c r="D1615" s="454"/>
      <c r="E1615" s="589"/>
      <c r="F1615" s="589"/>
      <c r="G1615" s="589"/>
      <c r="H1615" s="589"/>
    </row>
    <row r="1616" spans="2:8" s="451" customFormat="1" ht="21.75" customHeight="1">
      <c r="B1616" s="452"/>
      <c r="C1616" s="454"/>
      <c r="D1616" s="454"/>
      <c r="E1616" s="589"/>
      <c r="F1616" s="589"/>
      <c r="G1616" s="589"/>
      <c r="H1616" s="589"/>
    </row>
    <row r="1617" spans="2:8" s="451" customFormat="1" ht="21.75" customHeight="1">
      <c r="B1617" s="452"/>
      <c r="C1617" s="454"/>
      <c r="D1617" s="454"/>
      <c r="E1617" s="589"/>
      <c r="F1617" s="589"/>
      <c r="G1617" s="589"/>
      <c r="H1617" s="589"/>
    </row>
    <row r="1618" spans="2:8" s="451" customFormat="1" ht="21.75" customHeight="1">
      <c r="B1618" s="452"/>
      <c r="C1618" s="454"/>
      <c r="D1618" s="454"/>
      <c r="E1618" s="589"/>
      <c r="F1618" s="589"/>
      <c r="G1618" s="589"/>
      <c r="H1618" s="589"/>
    </row>
    <row r="1619" spans="2:8" s="451" customFormat="1" ht="21.75" customHeight="1">
      <c r="B1619" s="452"/>
      <c r="C1619" s="454"/>
      <c r="D1619" s="454"/>
      <c r="E1619" s="589"/>
      <c r="F1619" s="589"/>
      <c r="G1619" s="589"/>
      <c r="H1619" s="589"/>
    </row>
    <row r="1620" spans="2:8" s="451" customFormat="1" ht="21.75" customHeight="1">
      <c r="B1620" s="452"/>
      <c r="C1620" s="454"/>
      <c r="D1620" s="454"/>
      <c r="E1620" s="589"/>
      <c r="F1620" s="589"/>
      <c r="G1620" s="589"/>
      <c r="H1620" s="589"/>
    </row>
    <row r="1621" spans="2:8" s="451" customFormat="1" ht="21.75" customHeight="1">
      <c r="B1621" s="452"/>
      <c r="C1621" s="454"/>
      <c r="D1621" s="454"/>
      <c r="E1621" s="589"/>
      <c r="F1621" s="589"/>
      <c r="G1621" s="589"/>
      <c r="H1621" s="589"/>
    </row>
    <row r="1622" spans="2:8" s="451" customFormat="1" ht="21.75" customHeight="1">
      <c r="B1622" s="452"/>
      <c r="C1622" s="454"/>
      <c r="D1622" s="454"/>
      <c r="E1622" s="589"/>
      <c r="F1622" s="589"/>
      <c r="G1622" s="589"/>
      <c r="H1622" s="589"/>
    </row>
    <row r="1623" spans="2:8" s="451" customFormat="1" ht="21.75" customHeight="1">
      <c r="B1623" s="452"/>
      <c r="C1623" s="454"/>
      <c r="D1623" s="454"/>
      <c r="E1623" s="589"/>
      <c r="F1623" s="589"/>
      <c r="G1623" s="589"/>
      <c r="H1623" s="589"/>
    </row>
    <row r="1624" spans="2:8" s="451" customFormat="1" ht="21.75" customHeight="1">
      <c r="B1624" s="452"/>
      <c r="C1624" s="454"/>
      <c r="D1624" s="454"/>
      <c r="E1624" s="589"/>
      <c r="F1624" s="589"/>
      <c r="G1624" s="589"/>
      <c r="H1624" s="589"/>
    </row>
    <row r="1625" spans="2:8" s="451" customFormat="1" ht="21.75" customHeight="1">
      <c r="B1625" s="452"/>
      <c r="C1625" s="454"/>
      <c r="D1625" s="454"/>
      <c r="E1625" s="589"/>
      <c r="F1625" s="589"/>
      <c r="G1625" s="589"/>
      <c r="H1625" s="589"/>
    </row>
    <row r="1626" spans="2:8" s="451" customFormat="1" ht="21.75" customHeight="1">
      <c r="B1626" s="452"/>
      <c r="C1626" s="454"/>
      <c r="D1626" s="454"/>
      <c r="E1626" s="589"/>
      <c r="F1626" s="589"/>
      <c r="G1626" s="589"/>
      <c r="H1626" s="589"/>
    </row>
    <row r="1627" spans="2:8" s="451" customFormat="1" ht="21.75" customHeight="1">
      <c r="B1627" s="452"/>
      <c r="C1627" s="454"/>
      <c r="D1627" s="454"/>
      <c r="E1627" s="589"/>
      <c r="F1627" s="589"/>
      <c r="G1627" s="589"/>
      <c r="H1627" s="589"/>
    </row>
    <row r="1628" spans="2:8" s="451" customFormat="1" ht="21.75" customHeight="1">
      <c r="B1628" s="452"/>
      <c r="C1628" s="454"/>
      <c r="D1628" s="454"/>
      <c r="E1628" s="589"/>
      <c r="F1628" s="589"/>
      <c r="G1628" s="589"/>
      <c r="H1628" s="589"/>
    </row>
    <row r="1629" spans="2:8" s="451" customFormat="1" ht="21.75" customHeight="1">
      <c r="B1629" s="452"/>
      <c r="C1629" s="454"/>
      <c r="D1629" s="454"/>
      <c r="E1629" s="589"/>
      <c r="F1629" s="589"/>
      <c r="G1629" s="589"/>
      <c r="H1629" s="589"/>
    </row>
    <row r="1630" spans="2:8" s="451" customFormat="1" ht="21.75" customHeight="1">
      <c r="B1630" s="452"/>
      <c r="C1630" s="454"/>
      <c r="D1630" s="454"/>
      <c r="E1630" s="589"/>
      <c r="F1630" s="589"/>
      <c r="G1630" s="589"/>
      <c r="H1630" s="589"/>
    </row>
    <row r="1631" spans="2:8" s="451" customFormat="1" ht="21.75" customHeight="1">
      <c r="B1631" s="452"/>
      <c r="C1631" s="454"/>
      <c r="D1631" s="454"/>
      <c r="E1631" s="589"/>
      <c r="F1631" s="589"/>
      <c r="G1631" s="589"/>
      <c r="H1631" s="589"/>
    </row>
    <row r="1632" spans="2:8" s="451" customFormat="1" ht="21.75" customHeight="1">
      <c r="B1632" s="452"/>
      <c r="C1632" s="454"/>
      <c r="D1632" s="454"/>
      <c r="E1632" s="589"/>
      <c r="F1632" s="589"/>
      <c r="G1632" s="589"/>
      <c r="H1632" s="589"/>
    </row>
    <row r="1633" spans="2:8" s="451" customFormat="1" ht="21.75" customHeight="1">
      <c r="B1633" s="452"/>
      <c r="C1633" s="454"/>
      <c r="D1633" s="454"/>
      <c r="E1633" s="589"/>
      <c r="F1633" s="589"/>
      <c r="G1633" s="589"/>
      <c r="H1633" s="589"/>
    </row>
    <row r="1634" spans="2:8" s="451" customFormat="1" ht="21.75" customHeight="1">
      <c r="B1634" s="452"/>
      <c r="C1634" s="454"/>
      <c r="D1634" s="454"/>
      <c r="E1634" s="589"/>
      <c r="F1634" s="589"/>
      <c r="G1634" s="589"/>
      <c r="H1634" s="589"/>
    </row>
    <row r="1635" spans="2:8" s="451" customFormat="1" ht="21.75" customHeight="1">
      <c r="B1635" s="452"/>
      <c r="C1635" s="454"/>
      <c r="D1635" s="454"/>
      <c r="E1635" s="589"/>
      <c r="F1635" s="589"/>
      <c r="G1635" s="589"/>
      <c r="H1635" s="589"/>
    </row>
    <row r="1636" spans="2:8" s="451" customFormat="1" ht="21.75" customHeight="1">
      <c r="B1636" s="452"/>
      <c r="C1636" s="454"/>
      <c r="D1636" s="454"/>
      <c r="E1636" s="589"/>
      <c r="F1636" s="589"/>
      <c r="G1636" s="589"/>
      <c r="H1636" s="589"/>
    </row>
    <row r="1637" spans="2:8" s="451" customFormat="1" ht="21.75" customHeight="1">
      <c r="B1637" s="452"/>
      <c r="C1637" s="454"/>
      <c r="D1637" s="454"/>
      <c r="E1637" s="589"/>
      <c r="F1637" s="589"/>
      <c r="G1637" s="589"/>
      <c r="H1637" s="589"/>
    </row>
    <row r="1638" spans="2:8" s="451" customFormat="1" ht="21.75" customHeight="1">
      <c r="B1638" s="452"/>
      <c r="C1638" s="454"/>
      <c r="D1638" s="454"/>
      <c r="E1638" s="589"/>
      <c r="F1638" s="589"/>
      <c r="G1638" s="589"/>
      <c r="H1638" s="589"/>
    </row>
    <row r="1639" spans="2:8" s="451" customFormat="1" ht="21.75" customHeight="1">
      <c r="B1639" s="452"/>
      <c r="C1639" s="454"/>
      <c r="D1639" s="454"/>
      <c r="E1639" s="589"/>
      <c r="F1639" s="589"/>
      <c r="G1639" s="589"/>
      <c r="H1639" s="589"/>
    </row>
    <row r="1640" spans="2:8" s="451" customFormat="1" ht="21.75" customHeight="1">
      <c r="B1640" s="452"/>
      <c r="C1640" s="454"/>
      <c r="D1640" s="454"/>
      <c r="E1640" s="589"/>
      <c r="F1640" s="589"/>
      <c r="G1640" s="589"/>
      <c r="H1640" s="589"/>
    </row>
    <row r="1641" spans="2:8" s="451" customFormat="1" ht="21.75" customHeight="1">
      <c r="B1641" s="452"/>
      <c r="C1641" s="454"/>
      <c r="D1641" s="454"/>
      <c r="E1641" s="589"/>
      <c r="F1641" s="589"/>
      <c r="G1641" s="589"/>
      <c r="H1641" s="589"/>
    </row>
    <row r="1642" spans="2:8" s="451" customFormat="1" ht="21.75" customHeight="1">
      <c r="B1642" s="452"/>
      <c r="C1642" s="454"/>
      <c r="D1642" s="454"/>
      <c r="E1642" s="589"/>
      <c r="F1642" s="589"/>
      <c r="G1642" s="589"/>
      <c r="H1642" s="589"/>
    </row>
    <row r="1643" spans="2:8" s="451" customFormat="1" ht="21.75" customHeight="1">
      <c r="B1643" s="452"/>
      <c r="C1643" s="454"/>
      <c r="D1643" s="454"/>
      <c r="E1643" s="589"/>
      <c r="F1643" s="589"/>
      <c r="G1643" s="589"/>
      <c r="H1643" s="589"/>
    </row>
    <row r="1644" spans="2:8" s="451" customFormat="1" ht="21.75" customHeight="1">
      <c r="B1644" s="452"/>
      <c r="C1644" s="454"/>
      <c r="D1644" s="454"/>
      <c r="E1644" s="589"/>
      <c r="F1644" s="589"/>
      <c r="G1644" s="589"/>
      <c r="H1644" s="589"/>
    </row>
    <row r="1645" spans="2:8" s="451" customFormat="1" ht="21.75" customHeight="1">
      <c r="B1645" s="452"/>
      <c r="C1645" s="454"/>
      <c r="D1645" s="454"/>
      <c r="E1645" s="589"/>
      <c r="F1645" s="589"/>
      <c r="G1645" s="589"/>
      <c r="H1645" s="589"/>
    </row>
    <row r="1646" spans="2:8" s="451" customFormat="1" ht="21.75" customHeight="1">
      <c r="B1646" s="452"/>
      <c r="C1646" s="454"/>
      <c r="D1646" s="454"/>
      <c r="E1646" s="589"/>
      <c r="F1646" s="589"/>
      <c r="G1646" s="589"/>
      <c r="H1646" s="589"/>
    </row>
    <row r="1647" spans="2:8" s="451" customFormat="1" ht="21.75" customHeight="1">
      <c r="B1647" s="452"/>
      <c r="C1647" s="454"/>
      <c r="D1647" s="454"/>
      <c r="E1647" s="589"/>
      <c r="F1647" s="589"/>
      <c r="G1647" s="589"/>
      <c r="H1647" s="589"/>
    </row>
    <row r="1648" spans="2:8" s="451" customFormat="1" ht="21.75" customHeight="1">
      <c r="B1648" s="452"/>
      <c r="C1648" s="454"/>
      <c r="D1648" s="454"/>
      <c r="E1648" s="589"/>
      <c r="F1648" s="589"/>
      <c r="G1648" s="589"/>
      <c r="H1648" s="589"/>
    </row>
    <row r="1649" spans="2:8" s="451" customFormat="1" ht="21.75" customHeight="1">
      <c r="B1649" s="452"/>
      <c r="C1649" s="454"/>
      <c r="D1649" s="454"/>
      <c r="E1649" s="589"/>
      <c r="F1649" s="589"/>
      <c r="G1649" s="589"/>
      <c r="H1649" s="589"/>
    </row>
    <row r="1650" spans="2:8" s="451" customFormat="1" ht="21.75" customHeight="1">
      <c r="B1650" s="452"/>
      <c r="C1650" s="454"/>
      <c r="D1650" s="454"/>
      <c r="E1650" s="589"/>
      <c r="F1650" s="589"/>
      <c r="G1650" s="589"/>
      <c r="H1650" s="589"/>
    </row>
    <row r="1651" spans="2:8" s="451" customFormat="1" ht="21.75" customHeight="1">
      <c r="B1651" s="452"/>
      <c r="C1651" s="454"/>
      <c r="D1651" s="454"/>
      <c r="E1651" s="589"/>
      <c r="F1651" s="589"/>
      <c r="G1651" s="589"/>
      <c r="H1651" s="589"/>
    </row>
    <row r="1652" spans="2:8" s="451" customFormat="1" ht="21.75" customHeight="1">
      <c r="B1652" s="452"/>
      <c r="C1652" s="454"/>
      <c r="D1652" s="454"/>
      <c r="E1652" s="589"/>
      <c r="F1652" s="589"/>
      <c r="G1652" s="589"/>
      <c r="H1652" s="589"/>
    </row>
    <row r="1653" spans="2:8" s="451" customFormat="1" ht="21.75" customHeight="1">
      <c r="B1653" s="452"/>
      <c r="C1653" s="454"/>
      <c r="D1653" s="454"/>
      <c r="E1653" s="589"/>
      <c r="F1653" s="589"/>
      <c r="G1653" s="589"/>
      <c r="H1653" s="589"/>
    </row>
    <row r="1654" spans="2:8" s="451" customFormat="1" ht="21.75" customHeight="1">
      <c r="B1654" s="452"/>
      <c r="C1654" s="454"/>
      <c r="D1654" s="454"/>
      <c r="E1654" s="589"/>
      <c r="F1654" s="589"/>
      <c r="G1654" s="589"/>
      <c r="H1654" s="589"/>
    </row>
    <row r="1655" spans="2:8" s="451" customFormat="1" ht="21.75" customHeight="1">
      <c r="B1655" s="452"/>
      <c r="C1655" s="454"/>
      <c r="D1655" s="454"/>
      <c r="E1655" s="589"/>
      <c r="F1655" s="589"/>
      <c r="G1655" s="589"/>
      <c r="H1655" s="589"/>
    </row>
    <row r="1656" spans="2:8" s="451" customFormat="1" ht="21.75" customHeight="1">
      <c r="B1656" s="452"/>
      <c r="C1656" s="454"/>
      <c r="D1656" s="454"/>
      <c r="E1656" s="589"/>
      <c r="F1656" s="589"/>
      <c r="G1656" s="589"/>
      <c r="H1656" s="589"/>
    </row>
    <row r="1657" spans="2:8" s="451" customFormat="1" ht="21.75" customHeight="1">
      <c r="B1657" s="452"/>
      <c r="C1657" s="454"/>
      <c r="D1657" s="454"/>
      <c r="E1657" s="589"/>
      <c r="F1657" s="589"/>
      <c r="G1657" s="589"/>
      <c r="H1657" s="589"/>
    </row>
    <row r="1658" spans="2:8" s="451" customFormat="1" ht="21.75" customHeight="1">
      <c r="B1658" s="452"/>
      <c r="C1658" s="454"/>
      <c r="D1658" s="454"/>
      <c r="E1658" s="589"/>
      <c r="F1658" s="589"/>
      <c r="G1658" s="589"/>
      <c r="H1658" s="589"/>
    </row>
    <row r="1659" spans="2:8" s="451" customFormat="1" ht="21.75" customHeight="1">
      <c r="B1659" s="452"/>
      <c r="C1659" s="454"/>
      <c r="D1659" s="454"/>
      <c r="E1659" s="589"/>
      <c r="F1659" s="589"/>
      <c r="G1659" s="589"/>
      <c r="H1659" s="589"/>
    </row>
    <row r="1660" spans="2:8" s="451" customFormat="1" ht="21.75" customHeight="1">
      <c r="B1660" s="452"/>
      <c r="C1660" s="454"/>
      <c r="D1660" s="454"/>
      <c r="E1660" s="589"/>
      <c r="F1660" s="589"/>
      <c r="G1660" s="589"/>
      <c r="H1660" s="589"/>
    </row>
    <row r="1661" spans="2:8" s="451" customFormat="1" ht="21.75" customHeight="1">
      <c r="B1661" s="452"/>
      <c r="C1661" s="454"/>
      <c r="D1661" s="454"/>
      <c r="E1661" s="589"/>
      <c r="F1661" s="589"/>
      <c r="G1661" s="589"/>
      <c r="H1661" s="589"/>
    </row>
    <row r="1662" spans="2:8" s="451" customFormat="1" ht="21.75" customHeight="1">
      <c r="B1662" s="452"/>
      <c r="C1662" s="454"/>
      <c r="D1662" s="454"/>
      <c r="E1662" s="589"/>
      <c r="F1662" s="589"/>
      <c r="G1662" s="589"/>
      <c r="H1662" s="589"/>
    </row>
    <row r="1663" spans="2:8" s="451" customFormat="1" ht="21.75" customHeight="1">
      <c r="B1663" s="452"/>
      <c r="C1663" s="454"/>
      <c r="D1663" s="454"/>
      <c r="E1663" s="589"/>
      <c r="F1663" s="589"/>
      <c r="G1663" s="589"/>
      <c r="H1663" s="589"/>
    </row>
    <row r="1664" spans="2:8" s="451" customFormat="1" ht="21.75" customHeight="1">
      <c r="B1664" s="452"/>
      <c r="C1664" s="454"/>
      <c r="D1664" s="454"/>
      <c r="E1664" s="589"/>
      <c r="F1664" s="589"/>
      <c r="G1664" s="589"/>
      <c r="H1664" s="589"/>
    </row>
    <row r="1665" spans="2:8" s="451" customFormat="1" ht="21.75" customHeight="1">
      <c r="B1665" s="452"/>
      <c r="C1665" s="454"/>
      <c r="D1665" s="454"/>
      <c r="E1665" s="589"/>
      <c r="F1665" s="589"/>
      <c r="G1665" s="589"/>
      <c r="H1665" s="589"/>
    </row>
    <row r="1666" spans="2:8" s="451" customFormat="1" ht="21.75" customHeight="1">
      <c r="B1666" s="452"/>
      <c r="C1666" s="454"/>
      <c r="D1666" s="454"/>
      <c r="E1666" s="589"/>
      <c r="F1666" s="589"/>
      <c r="G1666" s="589"/>
      <c r="H1666" s="589"/>
    </row>
    <row r="1667" spans="2:8" s="451" customFormat="1" ht="21.75" customHeight="1">
      <c r="B1667" s="452"/>
      <c r="C1667" s="454"/>
      <c r="D1667" s="454"/>
      <c r="E1667" s="589"/>
      <c r="F1667" s="589"/>
      <c r="G1667" s="589"/>
      <c r="H1667" s="589"/>
    </row>
    <row r="1668" spans="2:8" s="451" customFormat="1" ht="21.75" customHeight="1">
      <c r="B1668" s="452"/>
      <c r="C1668" s="454"/>
      <c r="D1668" s="454"/>
      <c r="E1668" s="589"/>
      <c r="F1668" s="589"/>
      <c r="G1668" s="589"/>
      <c r="H1668" s="589"/>
    </row>
    <row r="1669" spans="2:8" s="451" customFormat="1" ht="21.75" customHeight="1">
      <c r="B1669" s="452"/>
      <c r="C1669" s="454"/>
      <c r="D1669" s="454"/>
      <c r="E1669" s="589"/>
      <c r="F1669" s="589"/>
      <c r="G1669" s="589"/>
      <c r="H1669" s="589"/>
    </row>
    <row r="1670" spans="2:8" s="451" customFormat="1" ht="21.75" customHeight="1">
      <c r="B1670" s="452"/>
      <c r="C1670" s="454"/>
      <c r="D1670" s="454"/>
      <c r="E1670" s="589"/>
      <c r="F1670" s="589"/>
      <c r="G1670" s="589"/>
      <c r="H1670" s="589"/>
    </row>
    <row r="1671" spans="2:8" s="451" customFormat="1" ht="21.75" customHeight="1">
      <c r="B1671" s="452"/>
      <c r="C1671" s="454"/>
      <c r="D1671" s="454"/>
      <c r="E1671" s="589"/>
      <c r="F1671" s="589"/>
      <c r="G1671" s="589"/>
      <c r="H1671" s="589"/>
    </row>
    <row r="1672" spans="2:8" s="451" customFormat="1" ht="21.75" customHeight="1">
      <c r="B1672" s="452"/>
      <c r="C1672" s="454"/>
      <c r="D1672" s="454"/>
      <c r="E1672" s="589"/>
      <c r="F1672" s="589"/>
      <c r="G1672" s="589"/>
      <c r="H1672" s="589"/>
    </row>
    <row r="1673" spans="2:8" s="451" customFormat="1" ht="21.75" customHeight="1">
      <c r="B1673" s="452"/>
      <c r="C1673" s="454"/>
      <c r="D1673" s="454"/>
      <c r="E1673" s="589"/>
      <c r="F1673" s="589"/>
      <c r="G1673" s="589"/>
      <c r="H1673" s="589"/>
    </row>
    <row r="1674" spans="2:8" s="451" customFormat="1" ht="21.75" customHeight="1">
      <c r="B1674" s="452"/>
      <c r="C1674" s="454"/>
      <c r="D1674" s="454"/>
      <c r="E1674" s="589"/>
      <c r="F1674" s="589"/>
      <c r="G1674" s="589"/>
      <c r="H1674" s="589"/>
    </row>
    <row r="1675" spans="2:8" s="451" customFormat="1" ht="21.75" customHeight="1">
      <c r="B1675" s="452"/>
      <c r="C1675" s="454"/>
      <c r="D1675" s="454"/>
      <c r="E1675" s="589"/>
      <c r="F1675" s="589"/>
      <c r="G1675" s="589"/>
      <c r="H1675" s="589"/>
    </row>
    <row r="1676" spans="2:8" s="451" customFormat="1" ht="21.75" customHeight="1">
      <c r="B1676" s="452"/>
      <c r="C1676" s="454"/>
      <c r="D1676" s="454"/>
      <c r="E1676" s="589"/>
      <c r="F1676" s="589"/>
      <c r="G1676" s="589"/>
      <c r="H1676" s="589"/>
    </row>
    <row r="1677" spans="2:8" s="451" customFormat="1" ht="21.75" customHeight="1">
      <c r="B1677" s="452"/>
      <c r="C1677" s="454"/>
      <c r="D1677" s="454"/>
      <c r="E1677" s="589"/>
      <c r="F1677" s="589"/>
      <c r="G1677" s="589"/>
      <c r="H1677" s="589"/>
    </row>
    <row r="1678" spans="2:8" s="451" customFormat="1" ht="21.75" customHeight="1">
      <c r="B1678" s="452"/>
      <c r="C1678" s="454"/>
      <c r="D1678" s="454"/>
      <c r="E1678" s="589"/>
      <c r="F1678" s="589"/>
      <c r="G1678" s="589"/>
      <c r="H1678" s="589"/>
    </row>
    <row r="1679" spans="2:8" s="451" customFormat="1" ht="21.75" customHeight="1">
      <c r="B1679" s="452"/>
      <c r="C1679" s="454"/>
      <c r="D1679" s="454"/>
      <c r="E1679" s="589"/>
      <c r="F1679" s="589"/>
      <c r="G1679" s="589"/>
      <c r="H1679" s="589"/>
    </row>
    <row r="1680" spans="2:8" s="451" customFormat="1" ht="21.75" customHeight="1">
      <c r="B1680" s="452"/>
      <c r="C1680" s="454"/>
      <c r="D1680" s="454"/>
      <c r="E1680" s="589"/>
      <c r="F1680" s="589"/>
      <c r="G1680" s="589"/>
      <c r="H1680" s="589"/>
    </row>
    <row r="1681" spans="2:8" s="451" customFormat="1" ht="21.75" customHeight="1">
      <c r="B1681" s="452"/>
      <c r="C1681" s="454"/>
      <c r="D1681" s="454"/>
      <c r="E1681" s="589"/>
      <c r="F1681" s="589"/>
      <c r="G1681" s="589"/>
      <c r="H1681" s="589"/>
    </row>
    <row r="1682" spans="2:8" s="451" customFormat="1" ht="21.75" customHeight="1">
      <c r="B1682" s="452"/>
      <c r="C1682" s="454"/>
      <c r="D1682" s="454"/>
      <c r="E1682" s="589"/>
      <c r="F1682" s="589"/>
      <c r="G1682" s="589"/>
      <c r="H1682" s="589"/>
    </row>
    <row r="1683" spans="2:8" s="451" customFormat="1" ht="21.75" customHeight="1">
      <c r="B1683" s="452"/>
      <c r="C1683" s="454"/>
      <c r="D1683" s="454"/>
      <c r="E1683" s="589"/>
      <c r="F1683" s="589"/>
      <c r="G1683" s="589"/>
      <c r="H1683" s="589"/>
    </row>
    <row r="1684" spans="2:8" s="451" customFormat="1" ht="21.75" customHeight="1">
      <c r="B1684" s="452"/>
      <c r="C1684" s="454"/>
      <c r="D1684" s="454"/>
      <c r="E1684" s="589"/>
      <c r="F1684" s="589"/>
      <c r="G1684" s="589"/>
      <c r="H1684" s="589"/>
    </row>
    <row r="1685" spans="2:8" s="451" customFormat="1" ht="21.75" customHeight="1">
      <c r="B1685" s="452"/>
      <c r="C1685" s="454"/>
      <c r="D1685" s="454"/>
      <c r="E1685" s="589"/>
      <c r="F1685" s="589"/>
      <c r="G1685" s="589"/>
      <c r="H1685" s="589"/>
    </row>
    <row r="1686" spans="2:8" s="451" customFormat="1" ht="21.75" customHeight="1">
      <c r="B1686" s="452"/>
      <c r="C1686" s="454"/>
      <c r="D1686" s="454"/>
      <c r="E1686" s="589"/>
      <c r="F1686" s="589"/>
      <c r="G1686" s="589"/>
      <c r="H1686" s="589"/>
    </row>
    <row r="1687" spans="2:8" s="451" customFormat="1" ht="21.75" customHeight="1">
      <c r="B1687" s="452"/>
      <c r="C1687" s="454"/>
      <c r="D1687" s="454"/>
      <c r="E1687" s="589"/>
      <c r="F1687" s="589"/>
      <c r="G1687" s="589"/>
      <c r="H1687" s="589"/>
    </row>
    <row r="1688" spans="2:8" s="451" customFormat="1" ht="21.75" customHeight="1">
      <c r="B1688" s="452"/>
      <c r="C1688" s="454"/>
      <c r="D1688" s="454"/>
      <c r="E1688" s="589"/>
      <c r="F1688" s="589"/>
      <c r="G1688" s="589"/>
      <c r="H1688" s="589"/>
    </row>
    <row r="1689" spans="2:8" s="451" customFormat="1" ht="21.75" customHeight="1">
      <c r="B1689" s="452"/>
      <c r="C1689" s="454"/>
      <c r="D1689" s="454"/>
      <c r="E1689" s="589"/>
      <c r="F1689" s="589"/>
      <c r="G1689" s="589"/>
      <c r="H1689" s="589"/>
    </row>
    <row r="1690" spans="2:8" s="451" customFormat="1" ht="21.75" customHeight="1">
      <c r="B1690" s="452"/>
      <c r="C1690" s="454"/>
      <c r="D1690" s="454"/>
      <c r="E1690" s="589"/>
      <c r="F1690" s="589"/>
      <c r="G1690" s="589"/>
      <c r="H1690" s="589"/>
    </row>
    <row r="1691" spans="2:8" s="451" customFormat="1" ht="21.75" customHeight="1">
      <c r="B1691" s="452"/>
      <c r="C1691" s="454"/>
      <c r="D1691" s="454"/>
      <c r="E1691" s="589"/>
      <c r="F1691" s="589"/>
      <c r="G1691" s="589"/>
      <c r="H1691" s="589"/>
    </row>
    <row r="1692" spans="2:8" s="451" customFormat="1" ht="21.75" customHeight="1">
      <c r="B1692" s="452"/>
      <c r="C1692" s="454"/>
      <c r="D1692" s="454"/>
      <c r="E1692" s="589"/>
      <c r="F1692" s="589"/>
      <c r="G1692" s="589"/>
      <c r="H1692" s="589"/>
    </row>
    <row r="1693" spans="2:8" s="451" customFormat="1" ht="21.75" customHeight="1">
      <c r="B1693" s="452"/>
      <c r="C1693" s="454"/>
      <c r="D1693" s="454"/>
      <c r="E1693" s="589"/>
      <c r="F1693" s="589"/>
      <c r="G1693" s="589"/>
      <c r="H1693" s="589"/>
    </row>
    <row r="1694" spans="2:8" s="451" customFormat="1" ht="21.75" customHeight="1">
      <c r="B1694" s="452"/>
      <c r="C1694" s="454"/>
      <c r="D1694" s="454"/>
      <c r="E1694" s="589"/>
      <c r="F1694" s="589"/>
      <c r="G1694" s="589"/>
      <c r="H1694" s="589"/>
    </row>
    <row r="1695" spans="2:8" s="451" customFormat="1" ht="21.75" customHeight="1">
      <c r="B1695" s="452"/>
      <c r="C1695" s="454"/>
      <c r="D1695" s="454"/>
      <c r="E1695" s="589"/>
      <c r="F1695" s="589"/>
      <c r="G1695" s="589"/>
      <c r="H1695" s="589"/>
    </row>
    <row r="1696" spans="2:8" s="451" customFormat="1" ht="21.75" customHeight="1">
      <c r="B1696" s="452"/>
      <c r="C1696" s="454"/>
      <c r="D1696" s="454"/>
      <c r="E1696" s="589"/>
      <c r="F1696" s="589"/>
      <c r="G1696" s="589"/>
      <c r="H1696" s="589"/>
    </row>
    <row r="1697" spans="2:8" s="451" customFormat="1" ht="21.75" customHeight="1">
      <c r="B1697" s="452"/>
      <c r="C1697" s="454"/>
      <c r="D1697" s="454"/>
      <c r="E1697" s="589"/>
      <c r="F1697" s="589"/>
      <c r="G1697" s="589"/>
      <c r="H1697" s="589"/>
    </row>
    <row r="1698" spans="2:8" s="451" customFormat="1" ht="21.75" customHeight="1">
      <c r="B1698" s="452"/>
      <c r="C1698" s="454"/>
      <c r="D1698" s="454"/>
      <c r="E1698" s="589"/>
      <c r="F1698" s="589"/>
      <c r="G1698" s="589"/>
      <c r="H1698" s="589"/>
    </row>
    <row r="1699" spans="2:8" s="451" customFormat="1" ht="21.75" customHeight="1">
      <c r="B1699" s="452"/>
      <c r="C1699" s="454"/>
      <c r="D1699" s="454"/>
      <c r="E1699" s="589"/>
      <c r="F1699" s="589"/>
      <c r="G1699" s="589"/>
      <c r="H1699" s="589"/>
    </row>
    <row r="1700" spans="2:8" s="451" customFormat="1" ht="21.75" customHeight="1">
      <c r="B1700" s="452"/>
      <c r="C1700" s="454"/>
      <c r="D1700" s="454"/>
      <c r="E1700" s="589"/>
      <c r="F1700" s="589"/>
      <c r="G1700" s="589"/>
      <c r="H1700" s="589"/>
    </row>
    <row r="1701" spans="2:8" s="451" customFormat="1" ht="21.75" customHeight="1">
      <c r="B1701" s="452"/>
      <c r="C1701" s="454"/>
      <c r="D1701" s="454"/>
      <c r="E1701" s="589"/>
      <c r="F1701" s="589"/>
      <c r="G1701" s="589"/>
      <c r="H1701" s="589"/>
    </row>
    <row r="1702" spans="2:8" s="451" customFormat="1" ht="21.75" customHeight="1">
      <c r="B1702" s="452"/>
      <c r="C1702" s="454"/>
      <c r="D1702" s="454"/>
      <c r="E1702" s="589"/>
      <c r="F1702" s="589"/>
      <c r="G1702" s="589"/>
      <c r="H1702" s="589"/>
    </row>
    <row r="1703" spans="2:8" s="451" customFormat="1" ht="21.75" customHeight="1">
      <c r="B1703" s="452"/>
      <c r="C1703" s="454"/>
      <c r="D1703" s="454"/>
      <c r="E1703" s="589"/>
      <c r="F1703" s="589"/>
      <c r="G1703" s="589"/>
      <c r="H1703" s="589"/>
    </row>
    <row r="1704" spans="2:8" s="451" customFormat="1" ht="21.75" customHeight="1">
      <c r="B1704" s="452"/>
      <c r="C1704" s="454"/>
      <c r="D1704" s="454"/>
      <c r="E1704" s="589"/>
      <c r="F1704" s="589"/>
      <c r="G1704" s="589"/>
      <c r="H1704" s="589"/>
    </row>
    <row r="1705" spans="2:8" s="451" customFormat="1" ht="21.75" customHeight="1">
      <c r="B1705" s="452"/>
      <c r="C1705" s="454"/>
      <c r="D1705" s="454"/>
      <c r="E1705" s="589"/>
      <c r="F1705" s="589"/>
      <c r="G1705" s="589"/>
      <c r="H1705" s="589"/>
    </row>
    <row r="1706" spans="2:8" s="451" customFormat="1" ht="21.75" customHeight="1">
      <c r="B1706" s="452"/>
      <c r="C1706" s="454"/>
      <c r="D1706" s="454"/>
      <c r="E1706" s="589"/>
      <c r="F1706" s="589"/>
      <c r="G1706" s="589"/>
      <c r="H1706" s="589"/>
    </row>
    <row r="1707" spans="2:8" s="451" customFormat="1" ht="21.75" customHeight="1">
      <c r="B1707" s="452"/>
      <c r="C1707" s="454"/>
      <c r="D1707" s="454"/>
      <c r="E1707" s="589"/>
      <c r="F1707" s="589"/>
      <c r="G1707" s="589"/>
      <c r="H1707" s="589"/>
    </row>
    <row r="1708" spans="2:8" s="451" customFormat="1" ht="21.75" customHeight="1">
      <c r="B1708" s="452"/>
      <c r="C1708" s="454"/>
      <c r="D1708" s="454"/>
      <c r="E1708" s="589"/>
      <c r="F1708" s="589"/>
      <c r="G1708" s="589"/>
      <c r="H1708" s="589"/>
    </row>
    <row r="1709" spans="2:8" s="451" customFormat="1" ht="21.75" customHeight="1">
      <c r="B1709" s="452"/>
      <c r="C1709" s="454"/>
      <c r="D1709" s="454"/>
      <c r="E1709" s="589"/>
      <c r="F1709" s="589"/>
      <c r="G1709" s="589"/>
      <c r="H1709" s="589"/>
    </row>
    <row r="1710" spans="2:8" s="451" customFormat="1" ht="21.75" customHeight="1">
      <c r="B1710" s="452"/>
      <c r="C1710" s="454"/>
      <c r="D1710" s="454"/>
      <c r="E1710" s="589"/>
      <c r="F1710" s="589"/>
      <c r="G1710" s="589"/>
      <c r="H1710" s="589"/>
    </row>
    <row r="1711" spans="2:8" s="451" customFormat="1" ht="21.75" customHeight="1">
      <c r="B1711" s="452"/>
      <c r="C1711" s="454"/>
      <c r="D1711" s="454"/>
      <c r="E1711" s="589"/>
      <c r="F1711" s="589"/>
      <c r="G1711" s="589"/>
      <c r="H1711" s="589"/>
    </row>
    <row r="1712" spans="2:8" s="451" customFormat="1" ht="21.75" customHeight="1">
      <c r="B1712" s="452"/>
      <c r="C1712" s="454"/>
      <c r="D1712" s="454"/>
      <c r="E1712" s="589"/>
      <c r="F1712" s="589"/>
      <c r="G1712" s="589"/>
      <c r="H1712" s="589"/>
    </row>
    <row r="1713" spans="2:8" s="451" customFormat="1" ht="21.75" customHeight="1">
      <c r="B1713" s="452"/>
      <c r="C1713" s="454"/>
      <c r="D1713" s="454"/>
      <c r="E1713" s="589"/>
      <c r="F1713" s="589"/>
      <c r="G1713" s="589"/>
      <c r="H1713" s="589"/>
    </row>
    <row r="1714" spans="2:8" s="451" customFormat="1" ht="21.75" customHeight="1">
      <c r="B1714" s="452"/>
      <c r="C1714" s="454"/>
      <c r="D1714" s="454"/>
      <c r="E1714" s="589"/>
      <c r="F1714" s="589"/>
      <c r="G1714" s="589"/>
      <c r="H1714" s="589"/>
    </row>
    <row r="1715" spans="2:8" s="451" customFormat="1" ht="21.75" customHeight="1">
      <c r="B1715" s="452"/>
      <c r="C1715" s="454"/>
      <c r="D1715" s="454"/>
      <c r="E1715" s="589"/>
      <c r="F1715" s="589"/>
      <c r="G1715" s="589"/>
      <c r="H1715" s="589"/>
    </row>
    <row r="1716" spans="2:8" s="451" customFormat="1" ht="21.75" customHeight="1">
      <c r="B1716" s="452"/>
      <c r="C1716" s="454"/>
      <c r="D1716" s="454"/>
      <c r="E1716" s="589"/>
      <c r="F1716" s="589"/>
      <c r="G1716" s="589"/>
      <c r="H1716" s="589"/>
    </row>
    <row r="1717" spans="2:8" s="451" customFormat="1" ht="21.75" customHeight="1">
      <c r="B1717" s="452"/>
      <c r="C1717" s="454"/>
      <c r="D1717" s="454"/>
      <c r="E1717" s="589"/>
      <c r="F1717" s="589"/>
      <c r="G1717" s="589"/>
      <c r="H1717" s="589"/>
    </row>
    <row r="1718" spans="2:8" s="451" customFormat="1" ht="21.75" customHeight="1">
      <c r="B1718" s="452"/>
      <c r="C1718" s="454"/>
      <c r="D1718" s="454"/>
      <c r="E1718" s="589"/>
      <c r="F1718" s="589"/>
      <c r="G1718" s="589"/>
      <c r="H1718" s="589"/>
    </row>
    <row r="1719" spans="2:8" s="451" customFormat="1" ht="21.75" customHeight="1">
      <c r="B1719" s="452"/>
      <c r="C1719" s="454"/>
      <c r="D1719" s="454"/>
      <c r="E1719" s="589"/>
      <c r="F1719" s="589"/>
      <c r="G1719" s="589"/>
      <c r="H1719" s="589"/>
    </row>
    <row r="1720" spans="2:8" s="451" customFormat="1" ht="21.75" customHeight="1">
      <c r="B1720" s="452"/>
      <c r="C1720" s="454"/>
      <c r="D1720" s="454"/>
      <c r="E1720" s="589"/>
      <c r="F1720" s="589"/>
      <c r="G1720" s="589"/>
      <c r="H1720" s="589"/>
    </row>
    <row r="1721" spans="2:8" s="451" customFormat="1" ht="21.75" customHeight="1">
      <c r="B1721" s="452"/>
      <c r="C1721" s="454"/>
      <c r="D1721" s="454"/>
      <c r="E1721" s="589"/>
      <c r="F1721" s="589"/>
      <c r="G1721" s="589"/>
      <c r="H1721" s="589"/>
    </row>
    <row r="1722" spans="2:8" s="451" customFormat="1" ht="21.75" customHeight="1">
      <c r="B1722" s="452"/>
      <c r="C1722" s="454"/>
      <c r="D1722" s="454"/>
      <c r="E1722" s="589"/>
      <c r="F1722" s="589"/>
      <c r="G1722" s="589"/>
      <c r="H1722" s="589"/>
    </row>
    <row r="1723" spans="2:8" s="451" customFormat="1" ht="21.75" customHeight="1">
      <c r="B1723" s="452"/>
      <c r="C1723" s="454"/>
      <c r="D1723" s="454"/>
      <c r="E1723" s="589"/>
      <c r="F1723" s="589"/>
      <c r="G1723" s="589"/>
      <c r="H1723" s="589"/>
    </row>
    <row r="1724" spans="2:8" s="451" customFormat="1" ht="21.75" customHeight="1">
      <c r="B1724" s="452"/>
      <c r="C1724" s="454"/>
      <c r="D1724" s="454"/>
      <c r="E1724" s="589"/>
      <c r="F1724" s="589"/>
      <c r="G1724" s="589"/>
      <c r="H1724" s="589"/>
    </row>
    <row r="1725" spans="2:8" s="451" customFormat="1" ht="21.75" customHeight="1">
      <c r="B1725" s="452"/>
      <c r="C1725" s="454"/>
      <c r="D1725" s="454"/>
      <c r="E1725" s="589"/>
      <c r="F1725" s="589"/>
      <c r="G1725" s="589"/>
      <c r="H1725" s="589"/>
    </row>
    <row r="1726" spans="2:8" s="451" customFormat="1" ht="21.75" customHeight="1">
      <c r="B1726" s="452"/>
      <c r="C1726" s="454"/>
      <c r="D1726" s="454"/>
      <c r="E1726" s="589"/>
      <c r="F1726" s="589"/>
      <c r="G1726" s="589"/>
      <c r="H1726" s="589"/>
    </row>
    <row r="1727" spans="2:8" s="451" customFormat="1" ht="21.75" customHeight="1">
      <c r="B1727" s="452"/>
      <c r="C1727" s="454"/>
      <c r="D1727" s="454"/>
      <c r="E1727" s="589"/>
      <c r="F1727" s="589"/>
      <c r="G1727" s="589"/>
      <c r="H1727" s="589"/>
    </row>
    <row r="1728" spans="2:8" s="451" customFormat="1" ht="21.75" customHeight="1">
      <c r="B1728" s="452"/>
      <c r="C1728" s="454"/>
      <c r="D1728" s="454"/>
      <c r="E1728" s="589"/>
      <c r="F1728" s="589"/>
      <c r="G1728" s="589"/>
      <c r="H1728" s="589"/>
    </row>
    <row r="1729" spans="2:8" s="451" customFormat="1" ht="21.75" customHeight="1">
      <c r="B1729" s="452"/>
      <c r="C1729" s="454"/>
      <c r="D1729" s="454"/>
      <c r="E1729" s="589"/>
      <c r="F1729" s="589"/>
      <c r="G1729" s="589"/>
      <c r="H1729" s="589"/>
    </row>
    <row r="1730" spans="2:8" s="451" customFormat="1" ht="21.75" customHeight="1">
      <c r="B1730" s="452"/>
      <c r="C1730" s="454"/>
      <c r="D1730" s="454"/>
      <c r="E1730" s="589"/>
      <c r="F1730" s="589"/>
      <c r="G1730" s="589"/>
      <c r="H1730" s="589"/>
    </row>
    <row r="1731" spans="2:8" s="451" customFormat="1" ht="21.75" customHeight="1">
      <c r="B1731" s="452"/>
      <c r="C1731" s="454"/>
      <c r="D1731" s="454"/>
      <c r="E1731" s="589"/>
      <c r="F1731" s="589"/>
      <c r="G1731" s="589"/>
      <c r="H1731" s="589"/>
    </row>
    <row r="1732" spans="2:8" s="451" customFormat="1" ht="21.75" customHeight="1">
      <c r="B1732" s="452"/>
      <c r="C1732" s="454"/>
      <c r="D1732" s="454"/>
      <c r="E1732" s="589"/>
      <c r="F1732" s="589"/>
      <c r="G1732" s="589"/>
      <c r="H1732" s="589"/>
    </row>
    <row r="1733" spans="2:8" s="451" customFormat="1" ht="21.75" customHeight="1">
      <c r="B1733" s="452"/>
      <c r="C1733" s="454"/>
      <c r="D1733" s="454"/>
      <c r="E1733" s="589"/>
      <c r="F1733" s="589"/>
      <c r="G1733" s="589"/>
      <c r="H1733" s="589"/>
    </row>
    <row r="1734" spans="2:8" s="451" customFormat="1" ht="21.75" customHeight="1">
      <c r="B1734" s="452"/>
      <c r="C1734" s="454"/>
      <c r="D1734" s="454"/>
      <c r="E1734" s="589"/>
      <c r="F1734" s="589"/>
      <c r="G1734" s="589"/>
      <c r="H1734" s="589"/>
    </row>
    <row r="1735" spans="2:8" s="451" customFormat="1" ht="21.75" customHeight="1">
      <c r="B1735" s="452"/>
      <c r="C1735" s="454"/>
      <c r="D1735" s="454"/>
      <c r="E1735" s="589"/>
      <c r="F1735" s="589"/>
      <c r="G1735" s="589"/>
      <c r="H1735" s="589"/>
    </row>
    <row r="1736" spans="2:8" s="451" customFormat="1" ht="21.75" customHeight="1">
      <c r="B1736" s="452"/>
      <c r="C1736" s="454"/>
      <c r="D1736" s="454"/>
      <c r="E1736" s="589"/>
      <c r="F1736" s="589"/>
      <c r="G1736" s="589"/>
      <c r="H1736" s="589"/>
    </row>
    <row r="1737" spans="2:8" s="451" customFormat="1" ht="21.75" customHeight="1">
      <c r="B1737" s="452"/>
      <c r="C1737" s="454"/>
      <c r="D1737" s="454"/>
      <c r="E1737" s="589"/>
      <c r="F1737" s="589"/>
      <c r="G1737" s="589"/>
      <c r="H1737" s="589"/>
    </row>
    <row r="1738" spans="2:8" s="451" customFormat="1" ht="21.75" customHeight="1">
      <c r="B1738" s="452"/>
      <c r="C1738" s="454"/>
      <c r="D1738" s="454"/>
      <c r="E1738" s="589"/>
      <c r="F1738" s="589"/>
      <c r="G1738" s="589"/>
      <c r="H1738" s="589"/>
    </row>
    <row r="1739" spans="2:8" s="451" customFormat="1" ht="21.75" customHeight="1">
      <c r="B1739" s="452"/>
      <c r="C1739" s="454"/>
      <c r="D1739" s="454"/>
      <c r="E1739" s="589"/>
      <c r="F1739" s="589"/>
      <c r="G1739" s="589"/>
      <c r="H1739" s="589"/>
    </row>
    <row r="1740" spans="2:8" s="451" customFormat="1" ht="21.75" customHeight="1">
      <c r="B1740" s="452"/>
      <c r="C1740" s="454"/>
      <c r="D1740" s="454"/>
      <c r="E1740" s="589"/>
      <c r="F1740" s="589"/>
      <c r="G1740" s="589"/>
      <c r="H1740" s="589"/>
    </row>
    <row r="1741" spans="2:8" s="451" customFormat="1" ht="21.75" customHeight="1">
      <c r="B1741" s="452"/>
      <c r="C1741" s="454"/>
      <c r="D1741" s="454"/>
      <c r="E1741" s="589"/>
      <c r="F1741" s="589"/>
      <c r="G1741" s="589"/>
      <c r="H1741" s="589"/>
    </row>
    <row r="1742" spans="2:8" s="451" customFormat="1" ht="21.75" customHeight="1">
      <c r="B1742" s="452"/>
      <c r="C1742" s="454"/>
      <c r="D1742" s="454"/>
      <c r="E1742" s="589"/>
      <c r="F1742" s="589"/>
      <c r="G1742" s="589"/>
      <c r="H1742" s="589"/>
    </row>
    <row r="1743" spans="2:8" s="451" customFormat="1" ht="21.75" customHeight="1">
      <c r="B1743" s="452"/>
      <c r="C1743" s="454"/>
      <c r="D1743" s="454"/>
      <c r="E1743" s="589"/>
      <c r="F1743" s="589"/>
      <c r="G1743" s="589"/>
      <c r="H1743" s="589"/>
    </row>
    <row r="1744" spans="2:8" s="451" customFormat="1" ht="21.75" customHeight="1">
      <c r="B1744" s="452"/>
      <c r="C1744" s="454"/>
      <c r="D1744" s="454"/>
      <c r="E1744" s="589"/>
      <c r="F1744" s="589"/>
      <c r="G1744" s="589"/>
      <c r="H1744" s="589"/>
    </row>
    <row r="1745" spans="2:8" s="451" customFormat="1" ht="21.75" customHeight="1">
      <c r="B1745" s="452"/>
      <c r="C1745" s="454"/>
      <c r="D1745" s="454"/>
      <c r="E1745" s="589"/>
      <c r="F1745" s="589"/>
      <c r="G1745" s="589"/>
      <c r="H1745" s="589"/>
    </row>
    <row r="1746" spans="2:8" s="451" customFormat="1" ht="21.75" customHeight="1">
      <c r="B1746" s="452"/>
      <c r="C1746" s="454"/>
      <c r="D1746" s="454"/>
      <c r="E1746" s="589"/>
      <c r="F1746" s="589"/>
      <c r="G1746" s="589"/>
      <c r="H1746" s="589"/>
    </row>
    <row r="1747" spans="2:8" s="451" customFormat="1" ht="21.75" customHeight="1">
      <c r="B1747" s="452"/>
      <c r="C1747" s="454"/>
      <c r="D1747" s="454"/>
      <c r="E1747" s="589"/>
      <c r="F1747" s="589"/>
      <c r="G1747" s="589"/>
      <c r="H1747" s="589"/>
    </row>
    <row r="1748" spans="2:8" s="451" customFormat="1" ht="21.75" customHeight="1">
      <c r="B1748" s="452"/>
      <c r="C1748" s="454"/>
      <c r="D1748" s="454"/>
      <c r="E1748" s="589"/>
      <c r="F1748" s="589"/>
      <c r="G1748" s="589"/>
      <c r="H1748" s="589"/>
    </row>
    <row r="1749" spans="2:8" s="451" customFormat="1" ht="21.75" customHeight="1">
      <c r="B1749" s="452"/>
      <c r="C1749" s="454"/>
      <c r="D1749" s="454"/>
      <c r="E1749" s="589"/>
      <c r="F1749" s="589"/>
      <c r="G1749" s="589"/>
      <c r="H1749" s="589"/>
    </row>
    <row r="1750" spans="2:8" s="451" customFormat="1" ht="21.75" customHeight="1">
      <c r="B1750" s="452"/>
      <c r="C1750" s="454"/>
      <c r="D1750" s="454"/>
      <c r="E1750" s="589"/>
      <c r="F1750" s="589"/>
      <c r="G1750" s="589"/>
      <c r="H1750" s="589"/>
    </row>
    <row r="1751" spans="2:8" s="451" customFormat="1" ht="21.75" customHeight="1">
      <c r="B1751" s="452"/>
      <c r="C1751" s="454"/>
      <c r="D1751" s="454"/>
      <c r="E1751" s="589"/>
      <c r="F1751" s="589"/>
      <c r="G1751" s="589"/>
      <c r="H1751" s="589"/>
    </row>
    <row r="1752" spans="2:8" s="451" customFormat="1" ht="21.75" customHeight="1">
      <c r="B1752" s="452"/>
      <c r="C1752" s="454"/>
      <c r="D1752" s="454"/>
      <c r="E1752" s="589"/>
      <c r="F1752" s="589"/>
      <c r="G1752" s="589"/>
      <c r="H1752" s="589"/>
    </row>
    <row r="1753" spans="2:8" s="451" customFormat="1" ht="21.75" customHeight="1">
      <c r="B1753" s="452"/>
      <c r="C1753" s="454"/>
      <c r="D1753" s="454"/>
      <c r="E1753" s="589"/>
      <c r="F1753" s="589"/>
      <c r="G1753" s="589"/>
      <c r="H1753" s="589"/>
    </row>
    <row r="1754" spans="2:8" s="451" customFormat="1" ht="21.75" customHeight="1">
      <c r="B1754" s="452"/>
      <c r="C1754" s="454"/>
      <c r="D1754" s="454"/>
      <c r="E1754" s="589"/>
      <c r="F1754" s="589"/>
      <c r="G1754" s="589"/>
      <c r="H1754" s="589"/>
    </row>
    <row r="1755" spans="2:8" s="451" customFormat="1" ht="21.75" customHeight="1">
      <c r="B1755" s="452"/>
      <c r="C1755" s="454"/>
      <c r="D1755" s="454"/>
      <c r="E1755" s="589"/>
      <c r="F1755" s="589"/>
      <c r="G1755" s="589"/>
      <c r="H1755" s="589"/>
    </row>
    <row r="1756" spans="2:8" s="451" customFormat="1" ht="21.75" customHeight="1">
      <c r="B1756" s="452"/>
      <c r="C1756" s="454"/>
      <c r="D1756" s="454"/>
      <c r="E1756" s="589"/>
      <c r="F1756" s="589"/>
      <c r="G1756" s="589"/>
      <c r="H1756" s="589"/>
    </row>
    <row r="1757" spans="2:8" s="451" customFormat="1" ht="21.75" customHeight="1">
      <c r="B1757" s="452"/>
      <c r="C1757" s="454"/>
      <c r="D1757" s="454"/>
      <c r="E1757" s="589"/>
      <c r="F1757" s="589"/>
      <c r="G1757" s="589"/>
      <c r="H1757" s="589"/>
    </row>
    <row r="1758" spans="2:8" s="451" customFormat="1" ht="21.75" customHeight="1">
      <c r="B1758" s="452"/>
      <c r="C1758" s="454"/>
      <c r="D1758" s="454"/>
      <c r="E1758" s="589"/>
      <c r="F1758" s="589"/>
      <c r="G1758" s="589"/>
      <c r="H1758" s="589"/>
    </row>
    <row r="1759" spans="2:8" s="451" customFormat="1" ht="21.75" customHeight="1">
      <c r="B1759" s="452"/>
      <c r="C1759" s="454"/>
      <c r="D1759" s="454"/>
      <c r="E1759" s="589"/>
      <c r="F1759" s="589"/>
      <c r="G1759" s="589"/>
      <c r="H1759" s="589"/>
    </row>
    <row r="1760" spans="2:8" s="451" customFormat="1" ht="21.75" customHeight="1">
      <c r="B1760" s="452"/>
      <c r="C1760" s="454"/>
      <c r="D1760" s="454"/>
      <c r="E1760" s="589"/>
      <c r="F1760" s="589"/>
      <c r="G1760" s="589"/>
      <c r="H1760" s="589"/>
    </row>
    <row r="1761" spans="2:8" s="451" customFormat="1" ht="21.75" customHeight="1">
      <c r="B1761" s="452"/>
      <c r="C1761" s="454"/>
      <c r="D1761" s="454"/>
      <c r="E1761" s="589"/>
      <c r="F1761" s="589"/>
      <c r="G1761" s="589"/>
      <c r="H1761" s="589"/>
    </row>
    <row r="1762" spans="2:8" s="451" customFormat="1" ht="21.75" customHeight="1">
      <c r="B1762" s="452"/>
      <c r="C1762" s="454"/>
      <c r="D1762" s="454"/>
      <c r="E1762" s="589"/>
      <c r="F1762" s="589"/>
      <c r="G1762" s="589"/>
      <c r="H1762" s="589"/>
    </row>
    <row r="1763" spans="2:8" s="451" customFormat="1" ht="21.75" customHeight="1">
      <c r="B1763" s="452"/>
      <c r="C1763" s="454"/>
      <c r="D1763" s="454"/>
      <c r="E1763" s="589"/>
      <c r="F1763" s="589"/>
      <c r="G1763" s="589"/>
      <c r="H1763" s="589"/>
    </row>
    <row r="1764" spans="2:8" s="451" customFormat="1" ht="21.75" customHeight="1">
      <c r="B1764" s="452"/>
      <c r="C1764" s="454"/>
      <c r="D1764" s="454"/>
      <c r="E1764" s="589"/>
      <c r="F1764" s="589"/>
      <c r="G1764" s="589"/>
      <c r="H1764" s="589"/>
    </row>
    <row r="1765" spans="2:8" s="451" customFormat="1" ht="21.75" customHeight="1">
      <c r="B1765" s="452"/>
      <c r="C1765" s="454"/>
      <c r="D1765" s="454"/>
      <c r="E1765" s="589"/>
      <c r="F1765" s="589"/>
      <c r="G1765" s="589"/>
      <c r="H1765" s="589"/>
    </row>
    <row r="1766" spans="2:8" s="451" customFormat="1" ht="21.75" customHeight="1">
      <c r="B1766" s="452"/>
      <c r="C1766" s="454"/>
      <c r="D1766" s="454"/>
      <c r="E1766" s="589"/>
      <c r="F1766" s="589"/>
      <c r="G1766" s="589"/>
      <c r="H1766" s="589"/>
    </row>
    <row r="1767" spans="2:8" s="451" customFormat="1" ht="21.75" customHeight="1">
      <c r="B1767" s="452"/>
      <c r="C1767" s="454"/>
      <c r="D1767" s="454"/>
      <c r="E1767" s="589"/>
      <c r="F1767" s="589"/>
      <c r="G1767" s="589"/>
      <c r="H1767" s="589"/>
    </row>
    <row r="1768" spans="2:8" s="451" customFormat="1" ht="21.75" customHeight="1">
      <c r="B1768" s="452"/>
      <c r="C1768" s="454"/>
      <c r="D1768" s="454"/>
      <c r="E1768" s="589"/>
      <c r="F1768" s="589"/>
      <c r="G1768" s="589"/>
      <c r="H1768" s="589"/>
    </row>
    <row r="1769" spans="2:8" s="451" customFormat="1" ht="21.75" customHeight="1">
      <c r="B1769" s="452"/>
      <c r="C1769" s="454"/>
      <c r="D1769" s="454"/>
      <c r="E1769" s="589"/>
      <c r="F1769" s="589"/>
      <c r="G1769" s="589"/>
      <c r="H1769" s="589"/>
    </row>
    <row r="1770" spans="2:8" s="451" customFormat="1" ht="21.75" customHeight="1">
      <c r="B1770" s="452"/>
      <c r="C1770" s="454"/>
      <c r="D1770" s="454"/>
      <c r="E1770" s="589"/>
      <c r="F1770" s="589"/>
      <c r="G1770" s="589"/>
      <c r="H1770" s="589"/>
    </row>
    <row r="1771" spans="2:8" s="451" customFormat="1" ht="21.75" customHeight="1">
      <c r="B1771" s="452"/>
      <c r="C1771" s="454"/>
      <c r="D1771" s="454"/>
      <c r="E1771" s="589"/>
      <c r="F1771" s="589"/>
      <c r="G1771" s="589"/>
      <c r="H1771" s="589"/>
    </row>
    <row r="1772" spans="2:8" s="451" customFormat="1" ht="21.75" customHeight="1">
      <c r="B1772" s="452"/>
      <c r="C1772" s="454"/>
      <c r="D1772" s="454"/>
      <c r="E1772" s="589"/>
      <c r="F1772" s="589"/>
      <c r="G1772" s="589"/>
      <c r="H1772" s="589"/>
    </row>
    <row r="1773" spans="2:8" s="451" customFormat="1" ht="21.75" customHeight="1">
      <c r="B1773" s="452"/>
      <c r="C1773" s="454"/>
      <c r="D1773" s="454"/>
      <c r="E1773" s="589"/>
      <c r="F1773" s="589"/>
      <c r="G1773" s="589"/>
      <c r="H1773" s="589"/>
    </row>
    <row r="1774" spans="2:8" s="451" customFormat="1" ht="21.75" customHeight="1">
      <c r="B1774" s="452"/>
      <c r="C1774" s="454"/>
      <c r="D1774" s="454"/>
      <c r="E1774" s="589"/>
      <c r="F1774" s="589"/>
      <c r="G1774" s="589"/>
      <c r="H1774" s="589"/>
    </row>
    <row r="1775" spans="2:8" s="451" customFormat="1" ht="21.75" customHeight="1">
      <c r="B1775" s="452"/>
      <c r="C1775" s="454"/>
      <c r="D1775" s="454"/>
      <c r="E1775" s="589"/>
      <c r="F1775" s="589"/>
      <c r="G1775" s="589"/>
      <c r="H1775" s="589"/>
    </row>
    <row r="1776" spans="2:8" s="451" customFormat="1" ht="21.75" customHeight="1">
      <c r="B1776" s="452"/>
      <c r="C1776" s="454"/>
      <c r="D1776" s="454"/>
      <c r="E1776" s="589"/>
      <c r="F1776" s="589"/>
      <c r="G1776" s="589"/>
      <c r="H1776" s="589"/>
    </row>
    <row r="1777" spans="2:8" s="451" customFormat="1" ht="21.75" customHeight="1">
      <c r="B1777" s="452"/>
      <c r="C1777" s="454"/>
      <c r="D1777" s="454"/>
      <c r="E1777" s="589"/>
      <c r="F1777" s="589"/>
      <c r="G1777" s="589"/>
      <c r="H1777" s="589"/>
    </row>
    <row r="1778" spans="2:8" s="451" customFormat="1" ht="21.75" customHeight="1">
      <c r="B1778" s="452"/>
      <c r="C1778" s="454"/>
      <c r="D1778" s="454"/>
      <c r="E1778" s="589"/>
      <c r="F1778" s="589"/>
      <c r="G1778" s="589"/>
      <c r="H1778" s="589"/>
    </row>
    <row r="1779" spans="2:8" s="451" customFormat="1" ht="21.75" customHeight="1">
      <c r="B1779" s="452"/>
      <c r="C1779" s="454"/>
      <c r="D1779" s="454"/>
      <c r="E1779" s="589"/>
      <c r="F1779" s="589"/>
      <c r="G1779" s="589"/>
      <c r="H1779" s="589"/>
    </row>
    <row r="1780" spans="2:8" s="451" customFormat="1" ht="21.75" customHeight="1">
      <c r="B1780" s="452"/>
      <c r="C1780" s="454"/>
      <c r="D1780" s="454"/>
      <c r="E1780" s="589"/>
      <c r="F1780" s="589"/>
      <c r="G1780" s="589"/>
      <c r="H1780" s="589"/>
    </row>
    <row r="1781" spans="2:8" s="451" customFormat="1" ht="21.75" customHeight="1">
      <c r="B1781" s="452"/>
      <c r="C1781" s="454"/>
      <c r="D1781" s="454"/>
      <c r="E1781" s="589"/>
      <c r="F1781" s="589"/>
      <c r="G1781" s="589"/>
      <c r="H1781" s="589"/>
    </row>
    <row r="1782" spans="2:8" s="451" customFormat="1" ht="21.75" customHeight="1">
      <c r="B1782" s="452"/>
      <c r="C1782" s="454"/>
      <c r="D1782" s="454"/>
      <c r="E1782" s="589"/>
      <c r="F1782" s="589"/>
      <c r="G1782" s="589"/>
      <c r="H1782" s="589"/>
    </row>
    <row r="1783" spans="2:8" s="451" customFormat="1" ht="21.75" customHeight="1">
      <c r="B1783" s="452"/>
      <c r="C1783" s="454"/>
      <c r="D1783" s="454"/>
      <c r="E1783" s="589"/>
      <c r="F1783" s="589"/>
      <c r="G1783" s="589"/>
      <c r="H1783" s="589"/>
    </row>
    <row r="1784" spans="2:8" s="451" customFormat="1" ht="21.75" customHeight="1">
      <c r="B1784" s="452"/>
      <c r="C1784" s="454"/>
      <c r="D1784" s="454"/>
      <c r="E1784" s="589"/>
      <c r="F1784" s="589"/>
      <c r="G1784" s="589"/>
      <c r="H1784" s="589"/>
    </row>
    <row r="1785" spans="2:8" s="451" customFormat="1" ht="21.75" customHeight="1">
      <c r="B1785" s="452"/>
      <c r="C1785" s="454"/>
      <c r="D1785" s="454"/>
      <c r="E1785" s="589"/>
      <c r="F1785" s="589"/>
      <c r="G1785" s="589"/>
      <c r="H1785" s="589"/>
    </row>
    <row r="1786" spans="2:8" s="451" customFormat="1" ht="21.75" customHeight="1">
      <c r="B1786" s="452"/>
      <c r="C1786" s="454"/>
      <c r="D1786" s="454"/>
      <c r="E1786" s="589"/>
      <c r="F1786" s="589"/>
      <c r="G1786" s="589"/>
      <c r="H1786" s="589"/>
    </row>
    <row r="1787" spans="2:8" s="451" customFormat="1" ht="21.75" customHeight="1">
      <c r="B1787" s="452"/>
      <c r="C1787" s="454"/>
      <c r="D1787" s="454"/>
      <c r="E1787" s="589"/>
      <c r="F1787" s="589"/>
      <c r="G1787" s="589"/>
      <c r="H1787" s="589"/>
    </row>
    <row r="1788" spans="2:8" s="451" customFormat="1" ht="21.75" customHeight="1">
      <c r="B1788" s="452"/>
      <c r="C1788" s="454"/>
      <c r="D1788" s="454"/>
      <c r="E1788" s="589"/>
      <c r="F1788" s="589"/>
      <c r="G1788" s="589"/>
      <c r="H1788" s="589"/>
    </row>
    <row r="1789" spans="2:8" s="451" customFormat="1" ht="21.75" customHeight="1">
      <c r="B1789" s="452"/>
      <c r="C1789" s="454"/>
      <c r="D1789" s="454"/>
      <c r="E1789" s="589"/>
      <c r="F1789" s="589"/>
      <c r="G1789" s="589"/>
      <c r="H1789" s="589"/>
    </row>
    <row r="1790" spans="2:8" s="451" customFormat="1" ht="21.75" customHeight="1">
      <c r="B1790" s="452"/>
      <c r="C1790" s="454"/>
      <c r="D1790" s="454"/>
      <c r="E1790" s="589"/>
      <c r="F1790" s="589"/>
      <c r="G1790" s="589"/>
      <c r="H1790" s="589"/>
    </row>
    <row r="1791" spans="2:8" s="451" customFormat="1" ht="21.75" customHeight="1">
      <c r="B1791" s="452"/>
      <c r="C1791" s="454"/>
      <c r="D1791" s="454"/>
      <c r="E1791" s="589"/>
      <c r="F1791" s="589"/>
      <c r="G1791" s="589"/>
      <c r="H1791" s="589"/>
    </row>
    <row r="1792" spans="2:8" s="451" customFormat="1" ht="21.75" customHeight="1">
      <c r="B1792" s="452"/>
      <c r="C1792" s="454"/>
      <c r="D1792" s="454"/>
      <c r="E1792" s="589"/>
      <c r="F1792" s="589"/>
      <c r="G1792" s="589"/>
      <c r="H1792" s="589"/>
    </row>
    <row r="1793" spans="2:8" s="451" customFormat="1" ht="21.75" customHeight="1">
      <c r="B1793" s="452"/>
      <c r="C1793" s="454"/>
      <c r="D1793" s="454"/>
      <c r="E1793" s="589"/>
      <c r="F1793" s="589"/>
      <c r="G1793" s="589"/>
      <c r="H1793" s="589"/>
    </row>
    <row r="1794" spans="2:8" s="451" customFormat="1" ht="21.75" customHeight="1">
      <c r="B1794" s="452"/>
      <c r="C1794" s="454"/>
      <c r="D1794" s="454"/>
      <c r="E1794" s="589"/>
      <c r="F1794" s="589"/>
      <c r="G1794" s="589"/>
      <c r="H1794" s="589"/>
    </row>
    <row r="1795" spans="2:8" s="451" customFormat="1" ht="21.75" customHeight="1">
      <c r="B1795" s="452"/>
      <c r="C1795" s="454"/>
      <c r="D1795" s="454"/>
      <c r="E1795" s="589"/>
      <c r="F1795" s="589"/>
      <c r="G1795" s="589"/>
      <c r="H1795" s="589"/>
    </row>
    <row r="1796" spans="2:8" s="451" customFormat="1" ht="21.75" customHeight="1">
      <c r="B1796" s="452"/>
      <c r="C1796" s="454"/>
      <c r="D1796" s="454"/>
      <c r="E1796" s="589"/>
      <c r="F1796" s="589"/>
      <c r="G1796" s="589"/>
      <c r="H1796" s="589"/>
    </row>
    <row r="1797" spans="2:8" s="451" customFormat="1" ht="21.75" customHeight="1">
      <c r="B1797" s="452"/>
      <c r="C1797" s="454"/>
      <c r="D1797" s="454"/>
      <c r="E1797" s="589"/>
      <c r="F1797" s="589"/>
      <c r="G1797" s="589"/>
      <c r="H1797" s="589"/>
    </row>
    <row r="1798" spans="2:8" s="451" customFormat="1" ht="21.75" customHeight="1">
      <c r="B1798" s="452"/>
      <c r="C1798" s="454"/>
      <c r="D1798" s="454"/>
      <c r="E1798" s="589"/>
      <c r="F1798" s="589"/>
      <c r="G1798" s="589"/>
      <c r="H1798" s="589"/>
    </row>
    <row r="1799" spans="2:8" s="451" customFormat="1" ht="21.75" customHeight="1">
      <c r="B1799" s="452"/>
      <c r="C1799" s="454"/>
      <c r="D1799" s="454"/>
      <c r="E1799" s="589"/>
      <c r="F1799" s="589"/>
      <c r="G1799" s="589"/>
      <c r="H1799" s="589"/>
    </row>
    <row r="1800" spans="2:8" s="451" customFormat="1" ht="21.75" customHeight="1">
      <c r="B1800" s="452"/>
      <c r="C1800" s="454"/>
      <c r="D1800" s="454"/>
      <c r="E1800" s="589"/>
      <c r="F1800" s="589"/>
      <c r="G1800" s="589"/>
      <c r="H1800" s="589"/>
    </row>
    <row r="1801" spans="2:8" s="451" customFormat="1" ht="21.75" customHeight="1">
      <c r="B1801" s="452"/>
      <c r="C1801" s="454"/>
      <c r="D1801" s="454"/>
      <c r="E1801" s="589"/>
      <c r="F1801" s="589"/>
      <c r="G1801" s="589"/>
      <c r="H1801" s="589"/>
    </row>
    <row r="1802" spans="2:8" s="451" customFormat="1" ht="21.75" customHeight="1">
      <c r="B1802" s="452"/>
      <c r="C1802" s="454"/>
      <c r="D1802" s="454"/>
      <c r="E1802" s="589"/>
      <c r="F1802" s="589"/>
      <c r="G1802" s="589"/>
      <c r="H1802" s="589"/>
    </row>
    <row r="1803" spans="2:8" s="451" customFormat="1" ht="21.75" customHeight="1">
      <c r="B1803" s="452"/>
      <c r="C1803" s="454"/>
      <c r="D1803" s="454"/>
      <c r="E1803" s="589"/>
      <c r="F1803" s="589"/>
      <c r="G1803" s="589"/>
      <c r="H1803" s="589"/>
    </row>
    <row r="1804" spans="2:8" s="451" customFormat="1" ht="21.75" customHeight="1">
      <c r="B1804" s="452"/>
      <c r="C1804" s="454"/>
      <c r="D1804" s="454"/>
      <c r="E1804" s="589"/>
      <c r="F1804" s="589"/>
      <c r="G1804" s="589"/>
      <c r="H1804" s="589"/>
    </row>
    <row r="1805" spans="2:8" s="451" customFormat="1" ht="21.75" customHeight="1">
      <c r="B1805" s="452"/>
      <c r="C1805" s="454"/>
      <c r="D1805" s="454"/>
      <c r="E1805" s="589"/>
      <c r="F1805" s="589"/>
      <c r="G1805" s="589"/>
      <c r="H1805" s="589"/>
    </row>
    <row r="1806" spans="2:8" s="451" customFormat="1" ht="21.75" customHeight="1">
      <c r="B1806" s="452"/>
      <c r="C1806" s="454"/>
      <c r="D1806" s="454"/>
      <c r="E1806" s="589"/>
      <c r="F1806" s="589"/>
      <c r="G1806" s="589"/>
      <c r="H1806" s="589"/>
    </row>
    <row r="1807" spans="2:8" s="451" customFormat="1" ht="21.75" customHeight="1">
      <c r="B1807" s="452"/>
      <c r="C1807" s="454"/>
      <c r="D1807" s="454"/>
      <c r="E1807" s="589"/>
      <c r="F1807" s="589"/>
      <c r="G1807" s="589"/>
      <c r="H1807" s="589"/>
    </row>
    <row r="1808" spans="2:8" s="451" customFormat="1" ht="21.75" customHeight="1">
      <c r="B1808" s="452"/>
      <c r="C1808" s="454"/>
      <c r="D1808" s="454"/>
      <c r="E1808" s="589"/>
      <c r="F1808" s="589"/>
      <c r="G1808" s="589"/>
      <c r="H1808" s="589"/>
    </row>
    <row r="1809" spans="2:8" s="451" customFormat="1" ht="21.75" customHeight="1">
      <c r="B1809" s="452"/>
      <c r="C1809" s="454"/>
      <c r="D1809" s="454"/>
      <c r="E1809" s="589"/>
      <c r="F1809" s="589"/>
      <c r="G1809" s="589"/>
      <c r="H1809" s="589"/>
    </row>
    <row r="1810" spans="2:8" s="451" customFormat="1" ht="21.75" customHeight="1">
      <c r="B1810" s="452"/>
      <c r="C1810" s="454"/>
      <c r="D1810" s="454"/>
      <c r="E1810" s="589"/>
      <c r="F1810" s="589"/>
      <c r="G1810" s="589"/>
      <c r="H1810" s="589"/>
    </row>
    <row r="1811" spans="2:8" s="451" customFormat="1" ht="21.75" customHeight="1">
      <c r="B1811" s="452"/>
      <c r="C1811" s="454"/>
      <c r="D1811" s="454"/>
      <c r="E1811" s="589"/>
      <c r="F1811" s="589"/>
      <c r="G1811" s="589"/>
      <c r="H1811" s="589"/>
    </row>
    <row r="1812" spans="2:8" s="451" customFormat="1" ht="21.75" customHeight="1">
      <c r="B1812" s="452"/>
      <c r="C1812" s="454"/>
      <c r="D1812" s="454"/>
      <c r="E1812" s="589"/>
      <c r="F1812" s="589"/>
      <c r="G1812" s="589"/>
      <c r="H1812" s="589"/>
    </row>
    <row r="1813" spans="2:8" s="451" customFormat="1" ht="21.75" customHeight="1">
      <c r="B1813" s="452"/>
      <c r="C1813" s="454"/>
      <c r="D1813" s="454"/>
      <c r="E1813" s="589"/>
      <c r="F1813" s="589"/>
      <c r="G1813" s="589"/>
      <c r="H1813" s="589"/>
    </row>
    <row r="1814" spans="2:8" s="451" customFormat="1" ht="21.75" customHeight="1">
      <c r="B1814" s="452"/>
      <c r="C1814" s="454"/>
      <c r="D1814" s="454"/>
      <c r="E1814" s="589"/>
      <c r="F1814" s="589"/>
      <c r="G1814" s="589"/>
      <c r="H1814" s="589"/>
    </row>
    <row r="1815" spans="2:8" s="451" customFormat="1" ht="21.75" customHeight="1">
      <c r="B1815" s="452"/>
      <c r="C1815" s="454"/>
      <c r="D1815" s="454"/>
      <c r="E1815" s="589"/>
      <c r="F1815" s="589"/>
      <c r="G1815" s="589"/>
      <c r="H1815" s="589"/>
    </row>
    <row r="1816" spans="2:8" s="451" customFormat="1" ht="21.75" customHeight="1">
      <c r="B1816" s="452"/>
      <c r="C1816" s="454"/>
      <c r="D1816" s="454"/>
      <c r="E1816" s="589"/>
      <c r="F1816" s="589"/>
      <c r="G1816" s="589"/>
      <c r="H1816" s="589"/>
    </row>
    <row r="1817" spans="2:8" s="451" customFormat="1" ht="21.75" customHeight="1">
      <c r="B1817" s="452"/>
      <c r="C1817" s="454"/>
      <c r="D1817" s="454"/>
      <c r="E1817" s="589"/>
      <c r="F1817" s="589"/>
      <c r="G1817" s="589"/>
      <c r="H1817" s="589"/>
    </row>
    <row r="1818" spans="2:8" s="451" customFormat="1" ht="21.75" customHeight="1">
      <c r="B1818" s="452"/>
      <c r="C1818" s="454"/>
      <c r="D1818" s="454"/>
      <c r="E1818" s="589"/>
      <c r="F1818" s="589"/>
      <c r="G1818" s="589"/>
      <c r="H1818" s="589"/>
    </row>
    <row r="1819" spans="2:8" s="451" customFormat="1" ht="21.75" customHeight="1">
      <c r="B1819" s="452"/>
      <c r="C1819" s="454"/>
      <c r="D1819" s="454"/>
      <c r="E1819" s="589"/>
      <c r="F1819" s="589"/>
      <c r="G1819" s="589"/>
      <c r="H1819" s="589"/>
    </row>
    <row r="1820" spans="2:8" s="451" customFormat="1" ht="21.75" customHeight="1">
      <c r="B1820" s="452"/>
      <c r="C1820" s="454"/>
      <c r="D1820" s="454"/>
      <c r="E1820" s="589"/>
      <c r="F1820" s="589"/>
      <c r="G1820" s="589"/>
      <c r="H1820" s="589"/>
    </row>
    <row r="1821" spans="2:8" s="451" customFormat="1" ht="21.75" customHeight="1">
      <c r="B1821" s="452"/>
      <c r="C1821" s="454"/>
      <c r="D1821" s="454"/>
      <c r="E1821" s="589"/>
      <c r="F1821" s="589"/>
      <c r="G1821" s="589"/>
      <c r="H1821" s="589"/>
    </row>
    <row r="1822" spans="2:8" s="451" customFormat="1" ht="21.75" customHeight="1">
      <c r="B1822" s="452"/>
      <c r="C1822" s="454"/>
      <c r="D1822" s="454"/>
      <c r="E1822" s="589"/>
      <c r="F1822" s="589"/>
      <c r="G1822" s="589"/>
      <c r="H1822" s="589"/>
    </row>
    <row r="1823" spans="2:8" s="451" customFormat="1" ht="21.75" customHeight="1">
      <c r="B1823" s="452"/>
      <c r="C1823" s="454"/>
      <c r="D1823" s="454"/>
      <c r="E1823" s="589"/>
      <c r="F1823" s="589"/>
      <c r="G1823" s="589"/>
      <c r="H1823" s="589"/>
    </row>
    <row r="1824" spans="2:8" s="451" customFormat="1" ht="21.75" customHeight="1">
      <c r="B1824" s="452"/>
      <c r="C1824" s="454"/>
      <c r="D1824" s="454"/>
      <c r="E1824" s="589"/>
      <c r="F1824" s="589"/>
      <c r="G1824" s="589"/>
      <c r="H1824" s="589"/>
    </row>
    <row r="1825" spans="2:8" s="451" customFormat="1" ht="21.75" customHeight="1">
      <c r="B1825" s="452"/>
      <c r="C1825" s="454"/>
      <c r="D1825" s="454"/>
      <c r="E1825" s="589"/>
      <c r="F1825" s="589"/>
      <c r="G1825" s="589"/>
      <c r="H1825" s="589"/>
    </row>
    <row r="1826" spans="2:8" s="451" customFormat="1" ht="21.75" customHeight="1">
      <c r="B1826" s="452"/>
      <c r="C1826" s="454"/>
      <c r="D1826" s="454"/>
      <c r="E1826" s="589"/>
      <c r="F1826" s="589"/>
      <c r="G1826" s="589"/>
      <c r="H1826" s="589"/>
    </row>
    <row r="1827" spans="2:8" s="451" customFormat="1" ht="21.75" customHeight="1">
      <c r="B1827" s="452"/>
      <c r="C1827" s="454"/>
      <c r="D1827" s="454"/>
      <c r="E1827" s="589"/>
      <c r="F1827" s="589"/>
      <c r="G1827" s="589"/>
      <c r="H1827" s="589"/>
    </row>
    <row r="1828" spans="2:8" s="451" customFormat="1" ht="21.75" customHeight="1">
      <c r="B1828" s="452"/>
      <c r="C1828" s="454"/>
      <c r="D1828" s="454"/>
      <c r="E1828" s="589"/>
      <c r="F1828" s="589"/>
      <c r="G1828" s="589"/>
      <c r="H1828" s="589"/>
    </row>
    <row r="1829" spans="2:8" s="451" customFormat="1" ht="21.75" customHeight="1">
      <c r="B1829" s="452"/>
      <c r="C1829" s="454"/>
      <c r="D1829" s="454"/>
      <c r="E1829" s="589"/>
      <c r="F1829" s="589"/>
      <c r="G1829" s="589"/>
      <c r="H1829" s="589"/>
    </row>
    <row r="1830" spans="2:8" s="451" customFormat="1" ht="21.75" customHeight="1">
      <c r="B1830" s="452"/>
      <c r="C1830" s="454"/>
      <c r="D1830" s="454"/>
      <c r="E1830" s="589"/>
      <c r="F1830" s="589"/>
      <c r="G1830" s="589"/>
      <c r="H1830" s="589"/>
    </row>
    <row r="1831" spans="2:8" s="451" customFormat="1" ht="21.75" customHeight="1">
      <c r="B1831" s="452"/>
      <c r="C1831" s="454"/>
      <c r="D1831" s="454"/>
      <c r="E1831" s="589"/>
      <c r="F1831" s="589"/>
      <c r="G1831" s="589"/>
      <c r="H1831" s="589"/>
    </row>
    <row r="1832" spans="2:8" s="451" customFormat="1" ht="21.75" customHeight="1">
      <c r="B1832" s="452"/>
      <c r="C1832" s="454"/>
      <c r="D1832" s="454"/>
      <c r="E1832" s="589"/>
      <c r="F1832" s="589"/>
      <c r="G1832" s="589"/>
      <c r="H1832" s="589"/>
    </row>
    <row r="1833" spans="2:8" s="451" customFormat="1" ht="21.75" customHeight="1">
      <c r="B1833" s="452"/>
      <c r="C1833" s="454"/>
      <c r="D1833" s="454"/>
      <c r="E1833" s="589"/>
      <c r="F1833" s="589"/>
      <c r="G1833" s="589"/>
      <c r="H1833" s="589"/>
    </row>
    <row r="1834" spans="2:8" s="451" customFormat="1" ht="21.75" customHeight="1">
      <c r="B1834" s="452"/>
      <c r="C1834" s="454"/>
      <c r="D1834" s="454"/>
      <c r="E1834" s="589"/>
      <c r="F1834" s="589"/>
      <c r="G1834" s="589"/>
      <c r="H1834" s="589"/>
    </row>
    <row r="1835" spans="2:8" s="451" customFormat="1" ht="21.75" customHeight="1">
      <c r="B1835" s="452"/>
      <c r="C1835" s="454"/>
      <c r="D1835" s="454"/>
      <c r="E1835" s="589"/>
      <c r="F1835" s="589"/>
      <c r="G1835" s="589"/>
      <c r="H1835" s="589"/>
    </row>
    <row r="1836" spans="2:8" s="451" customFormat="1" ht="21.75" customHeight="1">
      <c r="B1836" s="452"/>
      <c r="C1836" s="454"/>
      <c r="D1836" s="454"/>
      <c r="E1836" s="589"/>
      <c r="F1836" s="589"/>
      <c r="G1836" s="589"/>
      <c r="H1836" s="589"/>
    </row>
    <row r="1837" spans="2:8" s="451" customFormat="1" ht="21.75" customHeight="1">
      <c r="B1837" s="452"/>
      <c r="C1837" s="454"/>
      <c r="D1837" s="454"/>
      <c r="E1837" s="589"/>
      <c r="F1837" s="589"/>
      <c r="G1837" s="589"/>
      <c r="H1837" s="589"/>
    </row>
    <row r="1838" spans="2:8" s="451" customFormat="1" ht="21.75" customHeight="1">
      <c r="B1838" s="452"/>
      <c r="C1838" s="454"/>
      <c r="D1838" s="454"/>
      <c r="E1838" s="589"/>
      <c r="F1838" s="589"/>
      <c r="G1838" s="589"/>
      <c r="H1838" s="589"/>
    </row>
    <row r="1839" spans="2:8" s="451" customFormat="1" ht="21.75" customHeight="1">
      <c r="B1839" s="452"/>
      <c r="C1839" s="454"/>
      <c r="D1839" s="454"/>
      <c r="E1839" s="589"/>
      <c r="F1839" s="589"/>
      <c r="G1839" s="589"/>
      <c r="H1839" s="589"/>
    </row>
    <row r="1840" spans="2:8" s="451" customFormat="1" ht="21.75" customHeight="1">
      <c r="B1840" s="452"/>
      <c r="C1840" s="454"/>
      <c r="D1840" s="454"/>
      <c r="E1840" s="589"/>
      <c r="F1840" s="589"/>
      <c r="G1840" s="589"/>
      <c r="H1840" s="589"/>
    </row>
    <row r="1841" spans="2:8" s="451" customFormat="1" ht="21.75" customHeight="1">
      <c r="B1841" s="452"/>
      <c r="C1841" s="454"/>
      <c r="D1841" s="454"/>
      <c r="E1841" s="589"/>
      <c r="F1841" s="589"/>
      <c r="G1841" s="589"/>
      <c r="H1841" s="589"/>
    </row>
    <row r="1842" spans="2:8" s="451" customFormat="1" ht="21.75" customHeight="1">
      <c r="B1842" s="452"/>
      <c r="C1842" s="454"/>
      <c r="D1842" s="454"/>
      <c r="E1842" s="589"/>
      <c r="F1842" s="589"/>
      <c r="G1842" s="589"/>
      <c r="H1842" s="589"/>
    </row>
    <row r="1843" spans="2:8" s="451" customFormat="1" ht="21.75" customHeight="1">
      <c r="B1843" s="452"/>
      <c r="C1843" s="454"/>
      <c r="D1843" s="454"/>
      <c r="E1843" s="589"/>
      <c r="F1843" s="589"/>
      <c r="G1843" s="589"/>
      <c r="H1843" s="589"/>
    </row>
    <row r="1844" spans="2:8" s="451" customFormat="1" ht="21.75" customHeight="1">
      <c r="B1844" s="452"/>
      <c r="C1844" s="454"/>
      <c r="D1844" s="454"/>
      <c r="E1844" s="589"/>
      <c r="F1844" s="589"/>
      <c r="G1844" s="589"/>
      <c r="H1844" s="589"/>
    </row>
    <row r="1845" spans="2:8" s="451" customFormat="1" ht="21.75" customHeight="1">
      <c r="B1845" s="452"/>
      <c r="C1845" s="454"/>
      <c r="D1845" s="454"/>
      <c r="E1845" s="589"/>
      <c r="F1845" s="589"/>
      <c r="G1845" s="589"/>
      <c r="H1845" s="589"/>
    </row>
    <row r="1846" spans="2:8" s="451" customFormat="1" ht="21.75" customHeight="1">
      <c r="B1846" s="452"/>
      <c r="C1846" s="454"/>
      <c r="D1846" s="454"/>
      <c r="E1846" s="589"/>
      <c r="F1846" s="589"/>
      <c r="G1846" s="589"/>
      <c r="H1846" s="589"/>
    </row>
    <row r="1847" spans="2:8" s="451" customFormat="1" ht="21.75" customHeight="1">
      <c r="B1847" s="452"/>
      <c r="C1847" s="454"/>
      <c r="D1847" s="454"/>
      <c r="E1847" s="589"/>
      <c r="F1847" s="589"/>
      <c r="G1847" s="589"/>
      <c r="H1847" s="589"/>
    </row>
    <row r="1848" spans="2:8" s="451" customFormat="1" ht="21.75" customHeight="1">
      <c r="B1848" s="452"/>
      <c r="C1848" s="454"/>
      <c r="D1848" s="454"/>
      <c r="E1848" s="589"/>
      <c r="F1848" s="589"/>
      <c r="G1848" s="589"/>
      <c r="H1848" s="589"/>
    </row>
    <row r="1849" spans="2:8" s="451" customFormat="1" ht="21.75" customHeight="1">
      <c r="B1849" s="452"/>
      <c r="C1849" s="454"/>
      <c r="D1849" s="454"/>
      <c r="E1849" s="589"/>
      <c r="F1849" s="589"/>
      <c r="G1849" s="589"/>
      <c r="H1849" s="589"/>
    </row>
    <row r="1850" spans="2:8" s="451" customFormat="1" ht="21.75" customHeight="1">
      <c r="B1850" s="452"/>
      <c r="C1850" s="454"/>
      <c r="D1850" s="454"/>
      <c r="E1850" s="589"/>
      <c r="F1850" s="589"/>
      <c r="G1850" s="589"/>
      <c r="H1850" s="589"/>
    </row>
    <row r="1851" spans="2:8" s="451" customFormat="1" ht="21.75" customHeight="1">
      <c r="B1851" s="452"/>
      <c r="C1851" s="454"/>
      <c r="D1851" s="454"/>
      <c r="E1851" s="589"/>
      <c r="F1851" s="589"/>
      <c r="G1851" s="589"/>
      <c r="H1851" s="589"/>
    </row>
    <row r="1852" spans="2:8" s="451" customFormat="1" ht="21.75" customHeight="1">
      <c r="B1852" s="452"/>
      <c r="C1852" s="454"/>
      <c r="D1852" s="454"/>
      <c r="E1852" s="589"/>
      <c r="F1852" s="589"/>
      <c r="G1852" s="589"/>
      <c r="H1852" s="589"/>
    </row>
    <row r="1853" spans="2:8" s="451" customFormat="1" ht="21.75" customHeight="1">
      <c r="B1853" s="452"/>
      <c r="C1853" s="454"/>
      <c r="D1853" s="454"/>
      <c r="E1853" s="589"/>
      <c r="F1853" s="589"/>
      <c r="G1853" s="589"/>
      <c r="H1853" s="589"/>
    </row>
    <row r="1854" spans="2:8" s="451" customFormat="1" ht="21.75" customHeight="1">
      <c r="B1854" s="452"/>
      <c r="C1854" s="454"/>
      <c r="D1854" s="454"/>
      <c r="E1854" s="589"/>
      <c r="F1854" s="589"/>
      <c r="G1854" s="589"/>
      <c r="H1854" s="589"/>
    </row>
    <row r="1855" spans="2:8" s="451" customFormat="1" ht="21.75" customHeight="1">
      <c r="B1855" s="452"/>
      <c r="C1855" s="454"/>
      <c r="D1855" s="454"/>
      <c r="E1855" s="589"/>
      <c r="F1855" s="589"/>
      <c r="G1855" s="589"/>
      <c r="H1855" s="589"/>
    </row>
    <row r="1856" spans="2:8" s="451" customFormat="1" ht="21.75" customHeight="1">
      <c r="B1856" s="452"/>
      <c r="C1856" s="454"/>
      <c r="D1856" s="454"/>
      <c r="E1856" s="589"/>
      <c r="F1856" s="589"/>
      <c r="G1856" s="589"/>
      <c r="H1856" s="589"/>
    </row>
    <row r="1857" spans="2:8" s="451" customFormat="1" ht="21.75" customHeight="1">
      <c r="B1857" s="452"/>
      <c r="C1857" s="454"/>
      <c r="D1857" s="454"/>
      <c r="E1857" s="589"/>
      <c r="F1857" s="589"/>
      <c r="G1857" s="589"/>
      <c r="H1857" s="589"/>
    </row>
    <row r="1858" spans="2:8" s="451" customFormat="1" ht="21.75" customHeight="1">
      <c r="B1858" s="452"/>
      <c r="C1858" s="454"/>
      <c r="D1858" s="454"/>
      <c r="E1858" s="589"/>
      <c r="F1858" s="589"/>
      <c r="G1858" s="589"/>
      <c r="H1858" s="589"/>
    </row>
    <row r="1859" spans="2:8" s="451" customFormat="1" ht="21.75" customHeight="1">
      <c r="B1859" s="452"/>
      <c r="C1859" s="454"/>
      <c r="D1859" s="454"/>
      <c r="E1859" s="589"/>
      <c r="F1859" s="589"/>
      <c r="G1859" s="589"/>
      <c r="H1859" s="589"/>
    </row>
    <row r="1860" spans="2:8" s="451" customFormat="1" ht="21.75" customHeight="1">
      <c r="B1860" s="452"/>
      <c r="C1860" s="454"/>
      <c r="D1860" s="454"/>
      <c r="E1860" s="589"/>
      <c r="F1860" s="589"/>
      <c r="G1860" s="589"/>
      <c r="H1860" s="589"/>
    </row>
    <row r="1861" spans="2:8" s="451" customFormat="1" ht="21.75" customHeight="1">
      <c r="B1861" s="452"/>
      <c r="C1861" s="454"/>
      <c r="D1861" s="454"/>
      <c r="E1861" s="589"/>
      <c r="F1861" s="589"/>
      <c r="G1861" s="589"/>
      <c r="H1861" s="589"/>
    </row>
    <row r="1862" spans="2:8" s="451" customFormat="1" ht="21.75" customHeight="1">
      <c r="B1862" s="452"/>
      <c r="C1862" s="454"/>
      <c r="D1862" s="454"/>
      <c r="E1862" s="589"/>
      <c r="F1862" s="589"/>
      <c r="G1862" s="589"/>
      <c r="H1862" s="589"/>
    </row>
    <row r="1863" spans="2:8" s="451" customFormat="1" ht="21.75" customHeight="1">
      <c r="B1863" s="452"/>
      <c r="C1863" s="454"/>
      <c r="D1863" s="454"/>
      <c r="E1863" s="589"/>
      <c r="F1863" s="589"/>
      <c r="G1863" s="589"/>
      <c r="H1863" s="589"/>
    </row>
    <row r="1864" spans="2:8" s="451" customFormat="1" ht="21.75" customHeight="1">
      <c r="B1864" s="452"/>
      <c r="C1864" s="454"/>
      <c r="D1864" s="454"/>
      <c r="E1864" s="589"/>
      <c r="F1864" s="589"/>
      <c r="G1864" s="589"/>
      <c r="H1864" s="589"/>
    </row>
    <row r="1865" spans="2:8" s="451" customFormat="1" ht="21.75" customHeight="1">
      <c r="B1865" s="452"/>
      <c r="C1865" s="454"/>
      <c r="D1865" s="454"/>
      <c r="E1865" s="589"/>
      <c r="F1865" s="589"/>
      <c r="G1865" s="589"/>
      <c r="H1865" s="589"/>
    </row>
    <row r="1866" spans="2:8" s="451" customFormat="1" ht="21.75" customHeight="1">
      <c r="B1866" s="452"/>
      <c r="C1866" s="454"/>
      <c r="D1866" s="454"/>
      <c r="E1866" s="589"/>
      <c r="F1866" s="589"/>
      <c r="G1866" s="589"/>
      <c r="H1866" s="589"/>
    </row>
    <row r="1867" spans="2:8" s="451" customFormat="1" ht="21.75" customHeight="1">
      <c r="B1867" s="452"/>
      <c r="C1867" s="454"/>
      <c r="D1867" s="454"/>
      <c r="E1867" s="589"/>
      <c r="F1867" s="589"/>
      <c r="G1867" s="589"/>
      <c r="H1867" s="589"/>
    </row>
    <row r="1868" spans="2:8" s="451" customFormat="1" ht="21.75" customHeight="1">
      <c r="B1868" s="452"/>
      <c r="C1868" s="454"/>
      <c r="D1868" s="454"/>
      <c r="E1868" s="589"/>
      <c r="F1868" s="589"/>
      <c r="G1868" s="589"/>
      <c r="H1868" s="589"/>
    </row>
    <row r="1869" spans="2:8" s="451" customFormat="1" ht="21.75" customHeight="1">
      <c r="B1869" s="452"/>
      <c r="C1869" s="454"/>
      <c r="D1869" s="454"/>
      <c r="E1869" s="589"/>
      <c r="F1869" s="589"/>
      <c r="G1869" s="589"/>
      <c r="H1869" s="589"/>
    </row>
    <row r="1870" spans="2:8" s="451" customFormat="1" ht="21.75" customHeight="1">
      <c r="B1870" s="452"/>
      <c r="C1870" s="454"/>
      <c r="D1870" s="454"/>
      <c r="E1870" s="589"/>
      <c r="F1870" s="589"/>
      <c r="G1870" s="589"/>
      <c r="H1870" s="589"/>
    </row>
    <row r="1871" spans="2:8" s="451" customFormat="1" ht="21.75" customHeight="1">
      <c r="B1871" s="452"/>
      <c r="C1871" s="454"/>
      <c r="D1871" s="454"/>
      <c r="E1871" s="589"/>
      <c r="F1871" s="589"/>
      <c r="G1871" s="589"/>
      <c r="H1871" s="589"/>
    </row>
    <row r="1872" spans="2:8" s="451" customFormat="1" ht="21.75" customHeight="1">
      <c r="B1872" s="452"/>
      <c r="C1872" s="454"/>
      <c r="D1872" s="454"/>
      <c r="E1872" s="589"/>
      <c r="F1872" s="589"/>
      <c r="G1872" s="589"/>
      <c r="H1872" s="589"/>
    </row>
    <row r="1873" spans="2:8" s="451" customFormat="1" ht="21.75" customHeight="1">
      <c r="B1873" s="452"/>
      <c r="C1873" s="454"/>
      <c r="D1873" s="454"/>
      <c r="E1873" s="589"/>
      <c r="F1873" s="589"/>
      <c r="G1873" s="589"/>
      <c r="H1873" s="589"/>
    </row>
    <row r="1874" spans="2:8" s="451" customFormat="1" ht="21.75" customHeight="1">
      <c r="B1874" s="452"/>
      <c r="C1874" s="454"/>
      <c r="D1874" s="454"/>
      <c r="E1874" s="589"/>
      <c r="F1874" s="589"/>
      <c r="G1874" s="589"/>
      <c r="H1874" s="589"/>
    </row>
    <row r="1875" spans="2:8" s="451" customFormat="1" ht="21.75" customHeight="1">
      <c r="B1875" s="452"/>
      <c r="C1875" s="454"/>
      <c r="D1875" s="454"/>
      <c r="E1875" s="589"/>
      <c r="F1875" s="589"/>
      <c r="G1875" s="589"/>
      <c r="H1875" s="589"/>
    </row>
    <row r="1876" spans="2:8" s="451" customFormat="1" ht="21.75" customHeight="1">
      <c r="B1876" s="452"/>
      <c r="C1876" s="454"/>
      <c r="D1876" s="454"/>
      <c r="E1876" s="589"/>
      <c r="F1876" s="589"/>
      <c r="G1876" s="589"/>
      <c r="H1876" s="589"/>
    </row>
    <row r="1877" spans="2:8" s="451" customFormat="1" ht="21.75" customHeight="1">
      <c r="B1877" s="452"/>
      <c r="C1877" s="454"/>
      <c r="D1877" s="454"/>
      <c r="E1877" s="589"/>
      <c r="F1877" s="589"/>
      <c r="G1877" s="589"/>
      <c r="H1877" s="589"/>
    </row>
    <row r="1878" spans="2:8" s="451" customFormat="1" ht="21.75" customHeight="1">
      <c r="B1878" s="452"/>
      <c r="C1878" s="454"/>
      <c r="D1878" s="454"/>
      <c r="E1878" s="589"/>
      <c r="F1878" s="589"/>
      <c r="G1878" s="589"/>
      <c r="H1878" s="589"/>
    </row>
    <row r="1879" spans="2:8" s="451" customFormat="1" ht="21.75" customHeight="1">
      <c r="B1879" s="452"/>
      <c r="C1879" s="454"/>
      <c r="D1879" s="454"/>
      <c r="E1879" s="589"/>
      <c r="F1879" s="589"/>
      <c r="G1879" s="589"/>
      <c r="H1879" s="589"/>
    </row>
    <row r="1880" spans="2:8" s="451" customFormat="1" ht="21.75" customHeight="1">
      <c r="B1880" s="452"/>
      <c r="C1880" s="454"/>
      <c r="D1880" s="454"/>
      <c r="E1880" s="589"/>
      <c r="F1880" s="589"/>
      <c r="G1880" s="589"/>
      <c r="H1880" s="589"/>
    </row>
    <row r="1881" spans="2:8" s="451" customFormat="1" ht="21.75" customHeight="1">
      <c r="B1881" s="452"/>
      <c r="C1881" s="454"/>
      <c r="D1881" s="454"/>
      <c r="E1881" s="589"/>
      <c r="F1881" s="589"/>
      <c r="G1881" s="589"/>
      <c r="H1881" s="589"/>
    </row>
    <row r="1882" spans="2:8" s="451" customFormat="1" ht="21.75" customHeight="1">
      <c r="B1882" s="452"/>
      <c r="C1882" s="454"/>
      <c r="D1882" s="454"/>
      <c r="E1882" s="589"/>
      <c r="F1882" s="589"/>
      <c r="G1882" s="589"/>
      <c r="H1882" s="589"/>
    </row>
    <row r="1883" spans="2:8" s="451" customFormat="1" ht="21.75" customHeight="1">
      <c r="B1883" s="452"/>
      <c r="C1883" s="454"/>
      <c r="D1883" s="454"/>
      <c r="E1883" s="589"/>
      <c r="F1883" s="589"/>
      <c r="G1883" s="589"/>
      <c r="H1883" s="589"/>
    </row>
    <row r="1884" spans="2:8" s="451" customFormat="1" ht="21.75" customHeight="1">
      <c r="B1884" s="452"/>
      <c r="C1884" s="454"/>
      <c r="D1884" s="454"/>
      <c r="E1884" s="589"/>
      <c r="F1884" s="589"/>
      <c r="G1884" s="589"/>
      <c r="H1884" s="589"/>
    </row>
    <row r="1885" spans="2:8" s="451" customFormat="1" ht="21.75" customHeight="1">
      <c r="B1885" s="452"/>
      <c r="C1885" s="454"/>
      <c r="D1885" s="454"/>
      <c r="E1885" s="589"/>
      <c r="F1885" s="589"/>
      <c r="G1885" s="589"/>
      <c r="H1885" s="589"/>
    </row>
    <row r="1886" spans="2:8" s="451" customFormat="1" ht="21.75" customHeight="1">
      <c r="B1886" s="452"/>
      <c r="C1886" s="454"/>
      <c r="D1886" s="454"/>
      <c r="E1886" s="589"/>
      <c r="F1886" s="589"/>
      <c r="G1886" s="589"/>
      <c r="H1886" s="589"/>
    </row>
    <row r="1887" spans="2:8" s="451" customFormat="1" ht="21.75" customHeight="1">
      <c r="B1887" s="452"/>
      <c r="C1887" s="454"/>
      <c r="D1887" s="454"/>
      <c r="E1887" s="589"/>
      <c r="F1887" s="589"/>
      <c r="G1887" s="589"/>
      <c r="H1887" s="589"/>
    </row>
    <row r="1888" spans="2:8" s="451" customFormat="1" ht="21.75" customHeight="1">
      <c r="B1888" s="452"/>
      <c r="C1888" s="454"/>
      <c r="D1888" s="454"/>
      <c r="E1888" s="589"/>
      <c r="F1888" s="589"/>
      <c r="G1888" s="589"/>
      <c r="H1888" s="589"/>
    </row>
    <row r="1889" spans="2:8" s="451" customFormat="1" ht="21.75" customHeight="1">
      <c r="B1889" s="452"/>
      <c r="C1889" s="454"/>
      <c r="D1889" s="454"/>
      <c r="E1889" s="589"/>
      <c r="F1889" s="589"/>
      <c r="G1889" s="589"/>
      <c r="H1889" s="589"/>
    </row>
    <row r="1890" spans="2:8" s="451" customFormat="1" ht="21.75" customHeight="1">
      <c r="B1890" s="452"/>
      <c r="C1890" s="454"/>
      <c r="D1890" s="454"/>
      <c r="E1890" s="589"/>
      <c r="F1890" s="589"/>
      <c r="G1890" s="589"/>
      <c r="H1890" s="589"/>
    </row>
    <row r="1891" spans="2:8" s="451" customFormat="1" ht="21.75" customHeight="1">
      <c r="B1891" s="452"/>
      <c r="C1891" s="454"/>
      <c r="D1891" s="454"/>
      <c r="E1891" s="589"/>
      <c r="F1891" s="589"/>
      <c r="G1891" s="589"/>
      <c r="H1891" s="589"/>
    </row>
    <row r="1892" spans="2:8" s="451" customFormat="1" ht="21.75" customHeight="1">
      <c r="B1892" s="452"/>
      <c r="C1892" s="454"/>
      <c r="D1892" s="454"/>
      <c r="E1892" s="589"/>
      <c r="F1892" s="589"/>
      <c r="G1892" s="589"/>
      <c r="H1892" s="589"/>
    </row>
    <row r="1893" spans="2:8" s="451" customFormat="1" ht="21.75" customHeight="1">
      <c r="B1893" s="452"/>
      <c r="C1893" s="454"/>
      <c r="D1893" s="454"/>
      <c r="E1893" s="589"/>
      <c r="F1893" s="589"/>
      <c r="G1893" s="589"/>
      <c r="H1893" s="589"/>
    </row>
    <row r="1894" spans="2:8" s="451" customFormat="1" ht="21.75" customHeight="1">
      <c r="B1894" s="452"/>
      <c r="C1894" s="454"/>
      <c r="D1894" s="454"/>
      <c r="E1894" s="589"/>
      <c r="F1894" s="589"/>
      <c r="G1894" s="589"/>
      <c r="H1894" s="589"/>
    </row>
    <row r="1895" spans="2:8" s="451" customFormat="1" ht="21.75" customHeight="1">
      <c r="B1895" s="452"/>
      <c r="C1895" s="454"/>
      <c r="D1895" s="454"/>
      <c r="E1895" s="589"/>
      <c r="F1895" s="589"/>
      <c r="G1895" s="589"/>
      <c r="H1895" s="589"/>
    </row>
    <row r="1896" spans="2:8" s="451" customFormat="1" ht="21.75" customHeight="1">
      <c r="B1896" s="452"/>
      <c r="C1896" s="454"/>
      <c r="D1896" s="454"/>
      <c r="E1896" s="589"/>
      <c r="F1896" s="589"/>
      <c r="G1896" s="589"/>
      <c r="H1896" s="589"/>
    </row>
    <row r="1897" spans="2:8" s="451" customFormat="1" ht="21.75" customHeight="1">
      <c r="B1897" s="452"/>
      <c r="C1897" s="454"/>
      <c r="D1897" s="454"/>
      <c r="E1897" s="589"/>
      <c r="F1897" s="589"/>
      <c r="G1897" s="589"/>
      <c r="H1897" s="589"/>
    </row>
    <row r="1898" spans="2:8" s="451" customFormat="1" ht="21.75" customHeight="1">
      <c r="B1898" s="452"/>
      <c r="C1898" s="454"/>
      <c r="D1898" s="454"/>
      <c r="E1898" s="589"/>
      <c r="F1898" s="589"/>
      <c r="G1898" s="589"/>
      <c r="H1898" s="589"/>
    </row>
    <row r="1899" spans="2:8" s="451" customFormat="1" ht="21.75" customHeight="1">
      <c r="B1899" s="452"/>
      <c r="C1899" s="454"/>
      <c r="D1899" s="454"/>
      <c r="E1899" s="589"/>
      <c r="F1899" s="589"/>
      <c r="G1899" s="589"/>
      <c r="H1899" s="589"/>
    </row>
    <row r="1900" spans="2:8" s="451" customFormat="1" ht="21.75" customHeight="1">
      <c r="B1900" s="452"/>
      <c r="C1900" s="454"/>
      <c r="D1900" s="454"/>
      <c r="E1900" s="589"/>
      <c r="F1900" s="589"/>
      <c r="G1900" s="589"/>
      <c r="H1900" s="589"/>
    </row>
    <row r="1901" spans="2:8" s="451" customFormat="1" ht="21.75" customHeight="1">
      <c r="B1901" s="452"/>
      <c r="C1901" s="454"/>
      <c r="D1901" s="454"/>
      <c r="E1901" s="589"/>
      <c r="F1901" s="589"/>
      <c r="G1901" s="589"/>
      <c r="H1901" s="589"/>
    </row>
    <row r="1902" spans="2:8" s="451" customFormat="1" ht="21.75" customHeight="1">
      <c r="B1902" s="452"/>
      <c r="C1902" s="454"/>
      <c r="D1902" s="454"/>
      <c r="E1902" s="589"/>
      <c r="F1902" s="589"/>
      <c r="G1902" s="589"/>
      <c r="H1902" s="589"/>
    </row>
    <row r="1903" spans="2:8" s="451" customFormat="1" ht="21.75" customHeight="1">
      <c r="B1903" s="452"/>
      <c r="C1903" s="454"/>
      <c r="D1903" s="454"/>
      <c r="E1903" s="589"/>
      <c r="F1903" s="589"/>
      <c r="G1903" s="589"/>
      <c r="H1903" s="589"/>
    </row>
    <row r="1904" spans="2:8" s="451" customFormat="1" ht="21.75" customHeight="1">
      <c r="B1904" s="452"/>
      <c r="C1904" s="454"/>
      <c r="D1904" s="454"/>
      <c r="E1904" s="589"/>
      <c r="F1904" s="589"/>
      <c r="G1904" s="589"/>
      <c r="H1904" s="589"/>
    </row>
    <row r="1905" spans="2:8" s="451" customFormat="1" ht="21.75" customHeight="1">
      <c r="B1905" s="452"/>
      <c r="C1905" s="454"/>
      <c r="D1905" s="454"/>
      <c r="E1905" s="589"/>
      <c r="F1905" s="589"/>
      <c r="G1905" s="589"/>
      <c r="H1905" s="589"/>
    </row>
    <row r="1906" spans="2:8" s="451" customFormat="1" ht="21.75" customHeight="1">
      <c r="B1906" s="452"/>
      <c r="C1906" s="454"/>
      <c r="D1906" s="454"/>
      <c r="E1906" s="589"/>
      <c r="F1906" s="589"/>
      <c r="G1906" s="589"/>
      <c r="H1906" s="589"/>
    </row>
    <row r="1907" spans="2:8" s="451" customFormat="1" ht="21.75" customHeight="1">
      <c r="B1907" s="452"/>
      <c r="C1907" s="454"/>
      <c r="D1907" s="454"/>
      <c r="E1907" s="589"/>
      <c r="F1907" s="589"/>
      <c r="G1907" s="589"/>
      <c r="H1907" s="589"/>
    </row>
    <row r="1908" spans="2:8" s="451" customFormat="1" ht="21.75" customHeight="1">
      <c r="B1908" s="452"/>
      <c r="C1908" s="454"/>
      <c r="D1908" s="454"/>
      <c r="E1908" s="589"/>
      <c r="F1908" s="589"/>
      <c r="G1908" s="589"/>
      <c r="H1908" s="589"/>
    </row>
    <row r="1909" spans="2:8" s="451" customFormat="1" ht="21.75" customHeight="1">
      <c r="B1909" s="452"/>
      <c r="C1909" s="454"/>
      <c r="D1909" s="454"/>
      <c r="E1909" s="589"/>
      <c r="F1909" s="589"/>
      <c r="G1909" s="589"/>
      <c r="H1909" s="589"/>
    </row>
    <row r="1910" spans="2:8" s="451" customFormat="1" ht="21.75" customHeight="1">
      <c r="B1910" s="452"/>
      <c r="C1910" s="454"/>
      <c r="D1910" s="454"/>
      <c r="E1910" s="589"/>
      <c r="F1910" s="589"/>
      <c r="G1910" s="589"/>
      <c r="H1910" s="589"/>
    </row>
    <row r="1911" spans="2:8" s="451" customFormat="1" ht="21.75" customHeight="1">
      <c r="B1911" s="452"/>
      <c r="C1911" s="454"/>
      <c r="D1911" s="454"/>
      <c r="E1911" s="589"/>
      <c r="F1911" s="589"/>
      <c r="G1911" s="589"/>
      <c r="H1911" s="589"/>
    </row>
    <row r="1912" spans="2:8" s="451" customFormat="1" ht="21.75" customHeight="1">
      <c r="B1912" s="452"/>
      <c r="C1912" s="454"/>
      <c r="D1912" s="454"/>
      <c r="E1912" s="589"/>
      <c r="F1912" s="589"/>
      <c r="G1912" s="589"/>
      <c r="H1912" s="589"/>
    </row>
    <row r="1913" spans="2:8" s="451" customFormat="1" ht="21.75" customHeight="1">
      <c r="B1913" s="452"/>
      <c r="C1913" s="454"/>
      <c r="D1913" s="454"/>
      <c r="E1913" s="589"/>
      <c r="F1913" s="589"/>
      <c r="G1913" s="589"/>
      <c r="H1913" s="589"/>
    </row>
    <row r="1914" spans="2:8" s="451" customFormat="1" ht="21.75" customHeight="1">
      <c r="B1914" s="452"/>
      <c r="C1914" s="454"/>
      <c r="D1914" s="454"/>
      <c r="E1914" s="589"/>
      <c r="F1914" s="589"/>
      <c r="G1914" s="589"/>
      <c r="H1914" s="589"/>
    </row>
    <row r="1915" spans="2:8" s="451" customFormat="1" ht="21.75" customHeight="1">
      <c r="B1915" s="452"/>
      <c r="C1915" s="454"/>
      <c r="D1915" s="454"/>
      <c r="E1915" s="589"/>
      <c r="F1915" s="589"/>
      <c r="G1915" s="589"/>
      <c r="H1915" s="589"/>
    </row>
    <row r="1916" spans="2:8" s="451" customFormat="1" ht="21.75" customHeight="1">
      <c r="B1916" s="452"/>
      <c r="C1916" s="454"/>
      <c r="D1916" s="454"/>
      <c r="E1916" s="589"/>
      <c r="F1916" s="589"/>
      <c r="G1916" s="589"/>
      <c r="H1916" s="589"/>
    </row>
    <row r="1917" spans="2:8" s="451" customFormat="1" ht="21.75" customHeight="1">
      <c r="B1917" s="452"/>
      <c r="C1917" s="454"/>
      <c r="D1917" s="454"/>
      <c r="E1917" s="589"/>
      <c r="F1917" s="589"/>
      <c r="G1917" s="589"/>
      <c r="H1917" s="589"/>
    </row>
    <row r="1918" spans="2:8" s="451" customFormat="1" ht="21.75" customHeight="1">
      <c r="B1918" s="452"/>
      <c r="C1918" s="454"/>
      <c r="D1918" s="454"/>
      <c r="E1918" s="589"/>
      <c r="F1918" s="589"/>
      <c r="G1918" s="589"/>
      <c r="H1918" s="589"/>
    </row>
    <row r="1919" spans="2:8" s="451" customFormat="1" ht="21.75" customHeight="1">
      <c r="B1919" s="452"/>
      <c r="C1919" s="454"/>
      <c r="D1919" s="454"/>
      <c r="E1919" s="589"/>
      <c r="F1919" s="589"/>
      <c r="G1919" s="589"/>
      <c r="H1919" s="589"/>
    </row>
    <row r="1920" spans="2:8" s="451" customFormat="1" ht="21.75" customHeight="1">
      <c r="B1920" s="452"/>
      <c r="C1920" s="454"/>
      <c r="D1920" s="454"/>
      <c r="E1920" s="589"/>
      <c r="F1920" s="589"/>
      <c r="G1920" s="589"/>
      <c r="H1920" s="589"/>
    </row>
    <row r="1921" spans="2:8" s="451" customFormat="1" ht="21.75" customHeight="1">
      <c r="B1921" s="452"/>
      <c r="C1921" s="454"/>
      <c r="D1921" s="454"/>
      <c r="E1921" s="589"/>
      <c r="F1921" s="589"/>
      <c r="G1921" s="589"/>
      <c r="H1921" s="589"/>
    </row>
    <row r="1922" spans="2:8" s="451" customFormat="1" ht="21.75" customHeight="1">
      <c r="B1922" s="452"/>
      <c r="C1922" s="454"/>
      <c r="D1922" s="454"/>
      <c r="E1922" s="589"/>
      <c r="F1922" s="589"/>
      <c r="G1922" s="589"/>
      <c r="H1922" s="589"/>
    </row>
    <row r="1923" spans="2:8" s="451" customFormat="1" ht="21.75" customHeight="1">
      <c r="B1923" s="452"/>
      <c r="C1923" s="454"/>
      <c r="D1923" s="454"/>
      <c r="E1923" s="589"/>
      <c r="F1923" s="589"/>
      <c r="G1923" s="589"/>
      <c r="H1923" s="589"/>
    </row>
    <row r="1924" spans="2:8" s="451" customFormat="1" ht="21.75" customHeight="1">
      <c r="B1924" s="452"/>
      <c r="C1924" s="454"/>
      <c r="D1924" s="454"/>
      <c r="E1924" s="589"/>
      <c r="F1924" s="589"/>
      <c r="G1924" s="589"/>
      <c r="H1924" s="589"/>
    </row>
    <row r="1925" spans="2:8" s="451" customFormat="1" ht="21.75" customHeight="1">
      <c r="B1925" s="452"/>
      <c r="C1925" s="454"/>
      <c r="D1925" s="454"/>
      <c r="E1925" s="589"/>
      <c r="F1925" s="589"/>
      <c r="G1925" s="589"/>
      <c r="H1925" s="589"/>
    </row>
    <row r="1926" spans="2:8" s="451" customFormat="1" ht="21.75" customHeight="1">
      <c r="B1926" s="452"/>
      <c r="C1926" s="454"/>
      <c r="D1926" s="454"/>
      <c r="E1926" s="589"/>
      <c r="F1926" s="589"/>
      <c r="G1926" s="589"/>
      <c r="H1926" s="589"/>
    </row>
    <row r="1927" spans="2:8" s="451" customFormat="1" ht="21.75" customHeight="1">
      <c r="B1927" s="452"/>
      <c r="C1927" s="454"/>
      <c r="D1927" s="454"/>
      <c r="E1927" s="589"/>
      <c r="F1927" s="589"/>
      <c r="G1927" s="589"/>
      <c r="H1927" s="589"/>
    </row>
    <row r="1928" spans="2:8" s="451" customFormat="1" ht="21.75" customHeight="1">
      <c r="B1928" s="452"/>
      <c r="C1928" s="454"/>
      <c r="D1928" s="454"/>
      <c r="E1928" s="589"/>
      <c r="F1928" s="589"/>
      <c r="G1928" s="589"/>
      <c r="H1928" s="589"/>
    </row>
    <row r="1929" spans="2:8" s="451" customFormat="1" ht="21.75" customHeight="1">
      <c r="B1929" s="452"/>
      <c r="C1929" s="454"/>
      <c r="D1929" s="454"/>
      <c r="E1929" s="589"/>
      <c r="F1929" s="589"/>
      <c r="G1929" s="589"/>
      <c r="H1929" s="589"/>
    </row>
    <row r="1930" spans="2:8" s="451" customFormat="1" ht="21.75" customHeight="1">
      <c r="B1930" s="452"/>
      <c r="C1930" s="454"/>
      <c r="D1930" s="454"/>
      <c r="E1930" s="589"/>
      <c r="F1930" s="589"/>
      <c r="G1930" s="589"/>
      <c r="H1930" s="589"/>
    </row>
    <row r="1931" spans="2:8" s="451" customFormat="1" ht="21.75" customHeight="1">
      <c r="B1931" s="452"/>
      <c r="C1931" s="454"/>
      <c r="D1931" s="454"/>
      <c r="E1931" s="589"/>
      <c r="F1931" s="589"/>
      <c r="G1931" s="589"/>
      <c r="H1931" s="589"/>
    </row>
    <row r="1932" spans="2:8" s="451" customFormat="1" ht="21.75" customHeight="1">
      <c r="B1932" s="452"/>
      <c r="C1932" s="454"/>
      <c r="D1932" s="454"/>
      <c r="E1932" s="589"/>
      <c r="F1932" s="589"/>
      <c r="G1932" s="589"/>
      <c r="H1932" s="589"/>
    </row>
    <row r="1933" spans="2:8" s="451" customFormat="1" ht="21.75" customHeight="1">
      <c r="B1933" s="452"/>
      <c r="C1933" s="454"/>
      <c r="D1933" s="454"/>
      <c r="E1933" s="589"/>
      <c r="F1933" s="589"/>
      <c r="G1933" s="589"/>
      <c r="H1933" s="589"/>
    </row>
    <row r="1934" spans="2:8" s="451" customFormat="1" ht="21.75" customHeight="1">
      <c r="B1934" s="452"/>
      <c r="C1934" s="454"/>
      <c r="D1934" s="454"/>
      <c r="E1934" s="589"/>
      <c r="F1934" s="589"/>
      <c r="G1934" s="589"/>
      <c r="H1934" s="589"/>
    </row>
    <row r="1935" spans="2:8" s="451" customFormat="1" ht="21.75" customHeight="1">
      <c r="B1935" s="452"/>
      <c r="C1935" s="454"/>
      <c r="D1935" s="454"/>
      <c r="E1935" s="589"/>
      <c r="F1935" s="589"/>
      <c r="G1935" s="589"/>
      <c r="H1935" s="589"/>
    </row>
    <row r="1936" spans="2:8" s="451" customFormat="1" ht="21.75" customHeight="1">
      <c r="B1936" s="452"/>
      <c r="C1936" s="454"/>
      <c r="D1936" s="454"/>
      <c r="E1936" s="589"/>
      <c r="F1936" s="589"/>
      <c r="G1936" s="589"/>
      <c r="H1936" s="589"/>
    </row>
    <row r="1937" spans="2:8" s="451" customFormat="1" ht="21.75" customHeight="1">
      <c r="B1937" s="452"/>
      <c r="C1937" s="454"/>
      <c r="D1937" s="454"/>
      <c r="E1937" s="589"/>
      <c r="F1937" s="589"/>
      <c r="G1937" s="589"/>
      <c r="H1937" s="589"/>
    </row>
    <row r="1938" spans="2:8" s="451" customFormat="1" ht="21.75" customHeight="1">
      <c r="B1938" s="452"/>
      <c r="C1938" s="454"/>
      <c r="D1938" s="454"/>
      <c r="E1938" s="589"/>
      <c r="F1938" s="589"/>
      <c r="G1938" s="589"/>
      <c r="H1938" s="589"/>
    </row>
    <row r="1939" spans="2:8" s="451" customFormat="1" ht="21.75" customHeight="1">
      <c r="B1939" s="452"/>
      <c r="C1939" s="454"/>
      <c r="D1939" s="454"/>
      <c r="E1939" s="589"/>
      <c r="F1939" s="589"/>
      <c r="G1939" s="589"/>
      <c r="H1939" s="589"/>
    </row>
    <row r="1940" spans="2:8" s="451" customFormat="1" ht="21.75" customHeight="1">
      <c r="B1940" s="452"/>
      <c r="C1940" s="454"/>
      <c r="D1940" s="454"/>
      <c r="E1940" s="589"/>
      <c r="F1940" s="589"/>
      <c r="G1940" s="589"/>
      <c r="H1940" s="589"/>
    </row>
    <row r="1941" spans="2:8" s="451" customFormat="1" ht="21.75" customHeight="1">
      <c r="B1941" s="452"/>
      <c r="C1941" s="454"/>
      <c r="D1941" s="454"/>
      <c r="E1941" s="589"/>
      <c r="F1941" s="589"/>
      <c r="G1941" s="589"/>
      <c r="H1941" s="589"/>
    </row>
    <row r="1942" spans="2:8" s="451" customFormat="1" ht="21.75" customHeight="1">
      <c r="B1942" s="452"/>
      <c r="C1942" s="454"/>
      <c r="D1942" s="454"/>
      <c r="E1942" s="589"/>
      <c r="F1942" s="589"/>
      <c r="G1942" s="589"/>
      <c r="H1942" s="589"/>
    </row>
    <row r="1943" spans="2:8" s="451" customFormat="1" ht="21.75" customHeight="1">
      <c r="B1943" s="452"/>
      <c r="C1943" s="454"/>
      <c r="D1943" s="454"/>
      <c r="E1943" s="589"/>
      <c r="F1943" s="589"/>
      <c r="G1943" s="589"/>
      <c r="H1943" s="589"/>
    </row>
    <row r="1944" spans="2:8" s="451" customFormat="1" ht="21.75" customHeight="1">
      <c r="B1944" s="452"/>
      <c r="C1944" s="454"/>
      <c r="D1944" s="454"/>
      <c r="E1944" s="589"/>
      <c r="F1944" s="589"/>
      <c r="G1944" s="589"/>
      <c r="H1944" s="589"/>
    </row>
    <row r="1945" spans="2:8" s="451" customFormat="1" ht="21.75" customHeight="1">
      <c r="B1945" s="452"/>
      <c r="C1945" s="454"/>
      <c r="D1945" s="454"/>
      <c r="E1945" s="589"/>
      <c r="F1945" s="589"/>
      <c r="G1945" s="589"/>
      <c r="H1945" s="589"/>
    </row>
    <row r="1946" spans="2:8" s="451" customFormat="1" ht="21.75" customHeight="1">
      <c r="B1946" s="452"/>
      <c r="C1946" s="454"/>
      <c r="D1946" s="454"/>
      <c r="E1946" s="589"/>
      <c r="F1946" s="589"/>
      <c r="G1946" s="589"/>
      <c r="H1946" s="589"/>
    </row>
    <row r="1947" spans="2:8" s="451" customFormat="1" ht="21.75" customHeight="1">
      <c r="B1947" s="452"/>
      <c r="C1947" s="454"/>
      <c r="D1947" s="454"/>
      <c r="E1947" s="589"/>
      <c r="F1947" s="589"/>
      <c r="G1947" s="589"/>
      <c r="H1947" s="589"/>
    </row>
    <row r="1948" spans="2:8" s="451" customFormat="1" ht="21.75" customHeight="1">
      <c r="B1948" s="452"/>
      <c r="C1948" s="454"/>
      <c r="D1948" s="454"/>
      <c r="E1948" s="589"/>
      <c r="F1948" s="589"/>
      <c r="G1948" s="589"/>
      <c r="H1948" s="589"/>
    </row>
    <row r="1949" spans="2:8" s="451" customFormat="1" ht="21.75" customHeight="1">
      <c r="B1949" s="452"/>
      <c r="C1949" s="454"/>
      <c r="D1949" s="454"/>
      <c r="E1949" s="589"/>
      <c r="F1949" s="589"/>
      <c r="G1949" s="589"/>
      <c r="H1949" s="589"/>
    </row>
    <row r="1950" spans="2:8" s="451" customFormat="1" ht="21.75" customHeight="1">
      <c r="B1950" s="452"/>
      <c r="C1950" s="454"/>
      <c r="D1950" s="454"/>
      <c r="E1950" s="589"/>
      <c r="F1950" s="589"/>
      <c r="G1950" s="589"/>
      <c r="H1950" s="589"/>
    </row>
    <row r="1951" spans="2:8" s="451" customFormat="1" ht="21.75" customHeight="1">
      <c r="B1951" s="452"/>
      <c r="C1951" s="454"/>
      <c r="D1951" s="454"/>
      <c r="E1951" s="589"/>
      <c r="F1951" s="589"/>
      <c r="G1951" s="589"/>
      <c r="H1951" s="589"/>
    </row>
    <row r="1952" spans="2:8" s="451" customFormat="1" ht="21.75" customHeight="1">
      <c r="B1952" s="452"/>
      <c r="C1952" s="454"/>
      <c r="D1952" s="454"/>
      <c r="E1952" s="589"/>
      <c r="F1952" s="589"/>
      <c r="G1952" s="589"/>
      <c r="H1952" s="589"/>
    </row>
    <row r="1953" spans="2:8" s="451" customFormat="1" ht="21.75" customHeight="1">
      <c r="B1953" s="452"/>
      <c r="C1953" s="454"/>
      <c r="D1953" s="454"/>
      <c r="E1953" s="589"/>
      <c r="F1953" s="589"/>
      <c r="G1953" s="589"/>
      <c r="H1953" s="589"/>
    </row>
    <row r="1954" spans="2:8" s="451" customFormat="1" ht="21.75" customHeight="1">
      <c r="B1954" s="452"/>
      <c r="C1954" s="454"/>
      <c r="D1954" s="454"/>
      <c r="E1954" s="589"/>
      <c r="F1954" s="589"/>
      <c r="G1954" s="589"/>
      <c r="H1954" s="589"/>
    </row>
    <row r="1955" spans="2:8" s="451" customFormat="1" ht="21.75" customHeight="1">
      <c r="B1955" s="452"/>
      <c r="C1955" s="454"/>
      <c r="D1955" s="454"/>
      <c r="E1955" s="589"/>
      <c r="F1955" s="589"/>
      <c r="G1955" s="589"/>
      <c r="H1955" s="589"/>
    </row>
    <row r="1956" spans="2:8" s="451" customFormat="1" ht="21.75" customHeight="1">
      <c r="B1956" s="452"/>
      <c r="C1956" s="454"/>
      <c r="D1956" s="454"/>
      <c r="E1956" s="589"/>
      <c r="F1956" s="589"/>
      <c r="G1956" s="589"/>
      <c r="H1956" s="589"/>
    </row>
    <row r="1957" spans="2:8" s="451" customFormat="1" ht="21.75" customHeight="1">
      <c r="B1957" s="452"/>
      <c r="C1957" s="454"/>
      <c r="D1957" s="454"/>
      <c r="E1957" s="589"/>
      <c r="F1957" s="589"/>
      <c r="G1957" s="589"/>
      <c r="H1957" s="589"/>
    </row>
    <row r="1958" spans="2:8" s="451" customFormat="1" ht="21.75" customHeight="1">
      <c r="B1958" s="452"/>
      <c r="C1958" s="454"/>
      <c r="D1958" s="454"/>
      <c r="E1958" s="589"/>
      <c r="F1958" s="589"/>
      <c r="G1958" s="589"/>
      <c r="H1958" s="589"/>
    </row>
    <row r="1959" spans="2:8" s="451" customFormat="1" ht="21.75" customHeight="1">
      <c r="B1959" s="452"/>
      <c r="C1959" s="454"/>
      <c r="D1959" s="454"/>
      <c r="E1959" s="589"/>
      <c r="F1959" s="589"/>
      <c r="G1959" s="589"/>
      <c r="H1959" s="589"/>
    </row>
    <row r="1960" spans="2:8" s="451" customFormat="1" ht="21.75" customHeight="1">
      <c r="B1960" s="452"/>
      <c r="C1960" s="454"/>
      <c r="D1960" s="454"/>
      <c r="E1960" s="589"/>
      <c r="F1960" s="589"/>
      <c r="G1960" s="589"/>
      <c r="H1960" s="589"/>
    </row>
    <row r="1961" spans="2:8" s="451" customFormat="1" ht="21.75" customHeight="1">
      <c r="B1961" s="452"/>
      <c r="C1961" s="454"/>
      <c r="D1961" s="454"/>
      <c r="E1961" s="589"/>
      <c r="F1961" s="589"/>
      <c r="G1961" s="589"/>
      <c r="H1961" s="589"/>
    </row>
    <row r="1962" spans="2:8" s="451" customFormat="1" ht="21.75" customHeight="1">
      <c r="B1962" s="452"/>
      <c r="C1962" s="454"/>
      <c r="D1962" s="454"/>
      <c r="E1962" s="589"/>
      <c r="F1962" s="589"/>
      <c r="G1962" s="589"/>
      <c r="H1962" s="589"/>
    </row>
    <row r="1963" spans="2:8" s="451" customFormat="1" ht="21.75" customHeight="1">
      <c r="B1963" s="452"/>
      <c r="C1963" s="454"/>
      <c r="D1963" s="454"/>
      <c r="E1963" s="589"/>
      <c r="F1963" s="589"/>
      <c r="G1963" s="589"/>
      <c r="H1963" s="589"/>
    </row>
    <row r="1964" spans="2:8" s="451" customFormat="1" ht="21.75" customHeight="1">
      <c r="B1964" s="452"/>
      <c r="C1964" s="454"/>
      <c r="D1964" s="454"/>
      <c r="E1964" s="589"/>
      <c r="F1964" s="589"/>
      <c r="G1964" s="589"/>
      <c r="H1964" s="589"/>
    </row>
    <row r="1965" spans="2:8" s="451" customFormat="1" ht="21.75" customHeight="1">
      <c r="B1965" s="452"/>
      <c r="C1965" s="454"/>
      <c r="D1965" s="454"/>
      <c r="E1965" s="589"/>
      <c r="F1965" s="589"/>
      <c r="G1965" s="589"/>
      <c r="H1965" s="589"/>
    </row>
    <row r="1966" spans="2:8" s="451" customFormat="1" ht="21.75" customHeight="1">
      <c r="B1966" s="452"/>
      <c r="C1966" s="454"/>
      <c r="D1966" s="454"/>
      <c r="E1966" s="589"/>
      <c r="F1966" s="589"/>
      <c r="G1966" s="589"/>
      <c r="H1966" s="589"/>
    </row>
    <row r="1967" spans="2:8" s="451" customFormat="1" ht="21.75" customHeight="1">
      <c r="B1967" s="452"/>
      <c r="C1967" s="454"/>
      <c r="D1967" s="454"/>
      <c r="E1967" s="589"/>
      <c r="F1967" s="589"/>
      <c r="G1967" s="589"/>
      <c r="H1967" s="589"/>
    </row>
    <row r="1968" spans="2:8" s="451" customFormat="1" ht="21.75" customHeight="1">
      <c r="B1968" s="452"/>
      <c r="C1968" s="454"/>
      <c r="D1968" s="454"/>
      <c r="E1968" s="589"/>
      <c r="F1968" s="589"/>
      <c r="G1968" s="589"/>
      <c r="H1968" s="589"/>
    </row>
    <row r="1969" spans="2:8" s="451" customFormat="1" ht="21.75" customHeight="1">
      <c r="B1969" s="452"/>
      <c r="C1969" s="454"/>
      <c r="D1969" s="454"/>
      <c r="E1969" s="589"/>
      <c r="F1969" s="589"/>
      <c r="G1969" s="589"/>
      <c r="H1969" s="589"/>
    </row>
    <row r="1970" spans="2:8" s="451" customFormat="1" ht="21.75" customHeight="1">
      <c r="B1970" s="452"/>
      <c r="C1970" s="454"/>
      <c r="D1970" s="454"/>
      <c r="E1970" s="589"/>
      <c r="F1970" s="589"/>
      <c r="G1970" s="589"/>
      <c r="H1970" s="589"/>
    </row>
    <row r="1971" spans="2:8" s="451" customFormat="1" ht="21.75" customHeight="1">
      <c r="B1971" s="452"/>
      <c r="C1971" s="454"/>
      <c r="D1971" s="454"/>
      <c r="E1971" s="589"/>
      <c r="F1971" s="589"/>
      <c r="G1971" s="589"/>
      <c r="H1971" s="589"/>
    </row>
    <row r="1972" spans="2:8" s="451" customFormat="1" ht="21.75" customHeight="1">
      <c r="B1972" s="452"/>
      <c r="C1972" s="454"/>
      <c r="D1972" s="454"/>
      <c r="E1972" s="589"/>
      <c r="F1972" s="589"/>
      <c r="G1972" s="589"/>
      <c r="H1972" s="589"/>
    </row>
    <row r="1973" spans="2:8" s="451" customFormat="1" ht="21.75" customHeight="1">
      <c r="B1973" s="452"/>
      <c r="C1973" s="454"/>
      <c r="D1973" s="454"/>
      <c r="E1973" s="589"/>
      <c r="F1973" s="589"/>
      <c r="G1973" s="589"/>
      <c r="H1973" s="589"/>
    </row>
    <row r="1974" spans="2:8" s="451" customFormat="1" ht="21.75" customHeight="1">
      <c r="B1974" s="452"/>
      <c r="C1974" s="454"/>
      <c r="D1974" s="454"/>
      <c r="E1974" s="589"/>
      <c r="F1974" s="589"/>
      <c r="G1974" s="589"/>
      <c r="H1974" s="589"/>
    </row>
    <row r="1975" spans="2:8" s="451" customFormat="1" ht="21.75" customHeight="1">
      <c r="B1975" s="452"/>
      <c r="C1975" s="454"/>
      <c r="D1975" s="454"/>
      <c r="E1975" s="589"/>
      <c r="F1975" s="589"/>
      <c r="G1975" s="589"/>
      <c r="H1975" s="589"/>
    </row>
    <row r="1976" spans="2:8" s="451" customFormat="1" ht="21.75" customHeight="1">
      <c r="B1976" s="452"/>
      <c r="C1976" s="454"/>
      <c r="D1976" s="454"/>
      <c r="E1976" s="589"/>
      <c r="F1976" s="589"/>
      <c r="G1976" s="589"/>
      <c r="H1976" s="589"/>
    </row>
    <row r="1977" spans="2:8" s="451" customFormat="1" ht="21.75" customHeight="1">
      <c r="B1977" s="452"/>
      <c r="C1977" s="454"/>
      <c r="D1977" s="454"/>
      <c r="E1977" s="589"/>
      <c r="F1977" s="589"/>
      <c r="G1977" s="589"/>
      <c r="H1977" s="589"/>
    </row>
    <row r="1978" spans="2:8" s="451" customFormat="1" ht="21.75" customHeight="1">
      <c r="B1978" s="452"/>
      <c r="C1978" s="454"/>
      <c r="D1978" s="454"/>
      <c r="E1978" s="589"/>
      <c r="F1978" s="589"/>
      <c r="G1978" s="589"/>
      <c r="H1978" s="589"/>
    </row>
    <row r="1979" spans="2:8" s="451" customFormat="1" ht="21.75" customHeight="1">
      <c r="B1979" s="452"/>
      <c r="C1979" s="454"/>
      <c r="D1979" s="454"/>
      <c r="E1979" s="589"/>
      <c r="F1979" s="589"/>
      <c r="G1979" s="589"/>
      <c r="H1979" s="589"/>
    </row>
    <row r="1980" spans="2:8" s="451" customFormat="1" ht="21.75" customHeight="1">
      <c r="B1980" s="452"/>
      <c r="C1980" s="454"/>
      <c r="D1980" s="454"/>
      <c r="E1980" s="589"/>
      <c r="F1980" s="589"/>
      <c r="G1980" s="589"/>
      <c r="H1980" s="589"/>
    </row>
    <row r="1981" spans="2:8" s="451" customFormat="1" ht="21.75" customHeight="1">
      <c r="B1981" s="452"/>
      <c r="C1981" s="454"/>
      <c r="D1981" s="454"/>
      <c r="E1981" s="589"/>
      <c r="F1981" s="589"/>
      <c r="G1981" s="589"/>
      <c r="H1981" s="589"/>
    </row>
    <row r="1982" spans="2:8" s="451" customFormat="1" ht="21.75" customHeight="1">
      <c r="B1982" s="452"/>
      <c r="C1982" s="454"/>
      <c r="D1982" s="454"/>
      <c r="E1982" s="589"/>
      <c r="F1982" s="589"/>
      <c r="G1982" s="589"/>
      <c r="H1982" s="589"/>
    </row>
    <row r="1983" spans="2:8" s="451" customFormat="1" ht="21.75" customHeight="1">
      <c r="B1983" s="452"/>
      <c r="C1983" s="454"/>
      <c r="D1983" s="454"/>
      <c r="E1983" s="589"/>
      <c r="F1983" s="589"/>
      <c r="G1983" s="589"/>
      <c r="H1983" s="589"/>
    </row>
    <row r="1984" spans="2:8" s="451" customFormat="1" ht="21.75" customHeight="1">
      <c r="B1984" s="452"/>
      <c r="C1984" s="454"/>
      <c r="D1984" s="454"/>
      <c r="E1984" s="589"/>
      <c r="F1984" s="589"/>
      <c r="G1984" s="589"/>
      <c r="H1984" s="589"/>
    </row>
    <row r="1985" spans="2:8" s="451" customFormat="1" ht="21.75" customHeight="1">
      <c r="B1985" s="452"/>
      <c r="C1985" s="454"/>
      <c r="D1985" s="454"/>
      <c r="E1985" s="589"/>
      <c r="F1985" s="589"/>
      <c r="G1985" s="589"/>
      <c r="H1985" s="589"/>
    </row>
    <row r="1986" spans="2:8" s="451" customFormat="1" ht="21.75" customHeight="1">
      <c r="B1986" s="452"/>
      <c r="C1986" s="454"/>
      <c r="D1986" s="454"/>
      <c r="E1986" s="589"/>
      <c r="F1986" s="589"/>
      <c r="G1986" s="589"/>
      <c r="H1986" s="589"/>
    </row>
    <row r="1987" spans="2:8" s="451" customFormat="1" ht="21.75" customHeight="1">
      <c r="B1987" s="452"/>
      <c r="C1987" s="454"/>
      <c r="D1987" s="454"/>
      <c r="E1987" s="589"/>
      <c r="F1987" s="589"/>
      <c r="G1987" s="589"/>
      <c r="H1987" s="589"/>
    </row>
    <row r="1988" spans="2:8" s="451" customFormat="1" ht="21.75" customHeight="1">
      <c r="B1988" s="452"/>
      <c r="C1988" s="454"/>
      <c r="D1988" s="454"/>
      <c r="E1988" s="589"/>
      <c r="F1988" s="589"/>
      <c r="G1988" s="589"/>
      <c r="H1988" s="589"/>
    </row>
    <row r="1989" spans="2:8" s="451" customFormat="1" ht="21.75" customHeight="1">
      <c r="B1989" s="452"/>
      <c r="C1989" s="454"/>
      <c r="D1989" s="454"/>
      <c r="E1989" s="589"/>
      <c r="F1989" s="589"/>
      <c r="G1989" s="589"/>
      <c r="H1989" s="589"/>
    </row>
    <row r="1990" spans="2:8" s="451" customFormat="1" ht="21.75" customHeight="1">
      <c r="B1990" s="452"/>
      <c r="C1990" s="454"/>
      <c r="D1990" s="454"/>
      <c r="E1990" s="589"/>
      <c r="F1990" s="589"/>
      <c r="G1990" s="589"/>
      <c r="H1990" s="589"/>
    </row>
    <row r="1991" spans="2:8" s="451" customFormat="1" ht="21.75" customHeight="1">
      <c r="B1991" s="452"/>
      <c r="C1991" s="454"/>
      <c r="D1991" s="454"/>
      <c r="E1991" s="589"/>
      <c r="F1991" s="589"/>
      <c r="G1991" s="589"/>
      <c r="H1991" s="589"/>
    </row>
    <row r="1992" spans="2:8" s="451" customFormat="1" ht="21.75" customHeight="1">
      <c r="B1992" s="452"/>
      <c r="C1992" s="454"/>
      <c r="D1992" s="454"/>
      <c r="E1992" s="589"/>
      <c r="F1992" s="589"/>
      <c r="G1992" s="589"/>
      <c r="H1992" s="589"/>
    </row>
    <row r="1993" spans="2:8" s="451" customFormat="1" ht="21.75" customHeight="1">
      <c r="B1993" s="452"/>
      <c r="C1993" s="454"/>
      <c r="D1993" s="454"/>
      <c r="E1993" s="589"/>
      <c r="F1993" s="589"/>
      <c r="G1993" s="589"/>
      <c r="H1993" s="589"/>
    </row>
  </sheetData>
  <sheetProtection selectLockedCells="1" selectUnlockedCells="1"/>
  <mergeCells count="93">
    <mergeCell ref="D64:G64"/>
    <mergeCell ref="C180:H180"/>
    <mergeCell ref="D182:G182"/>
    <mergeCell ref="F234:H234"/>
    <mergeCell ref="C3:H3"/>
    <mergeCell ref="D5:G5"/>
    <mergeCell ref="F57:H57"/>
    <mergeCell ref="F58:H58"/>
    <mergeCell ref="C62:H62"/>
    <mergeCell ref="F235:H235"/>
    <mergeCell ref="C239:H239"/>
    <mergeCell ref="D241:G241"/>
    <mergeCell ref="F116:H116"/>
    <mergeCell ref="F117:H117"/>
    <mergeCell ref="C121:H121"/>
    <mergeCell ref="D123:G123"/>
    <mergeCell ref="F175:H175"/>
    <mergeCell ref="F176:H176"/>
    <mergeCell ref="D418:G418"/>
    <mergeCell ref="F293:H293"/>
    <mergeCell ref="F294:H294"/>
    <mergeCell ref="C298:H298"/>
    <mergeCell ref="D300:G300"/>
    <mergeCell ref="F352:H352"/>
    <mergeCell ref="F353:H353"/>
    <mergeCell ref="C357:H357"/>
    <mergeCell ref="D359:G359"/>
    <mergeCell ref="F411:H411"/>
    <mergeCell ref="F412:H412"/>
    <mergeCell ref="C416:H416"/>
    <mergeCell ref="D593:G593"/>
    <mergeCell ref="F470:H470"/>
    <mergeCell ref="F471:H471"/>
    <mergeCell ref="C475:H475"/>
    <mergeCell ref="D477:G477"/>
    <mergeCell ref="F529:H529"/>
    <mergeCell ref="F530:H530"/>
    <mergeCell ref="C534:H534"/>
    <mergeCell ref="D536:G536"/>
    <mergeCell ref="F586:H586"/>
    <mergeCell ref="F587:H587"/>
    <mergeCell ref="C591:H591"/>
    <mergeCell ref="C647:H647"/>
    <mergeCell ref="D649:H649"/>
    <mergeCell ref="F697:H697"/>
    <mergeCell ref="F698:H698"/>
    <mergeCell ref="F643:H643"/>
    <mergeCell ref="F644:H644"/>
    <mergeCell ref="C926:H926"/>
    <mergeCell ref="C892:D892"/>
    <mergeCell ref="C948:D948"/>
    <mergeCell ref="F865:H865"/>
    <mergeCell ref="C702:H702"/>
    <mergeCell ref="D704:H704"/>
    <mergeCell ref="F751:H751"/>
    <mergeCell ref="F752:H752"/>
    <mergeCell ref="C756:H756"/>
    <mergeCell ref="D758:G758"/>
    <mergeCell ref="C794:D794"/>
    <mergeCell ref="F809:H809"/>
    <mergeCell ref="F810:H810"/>
    <mergeCell ref="C814:H814"/>
    <mergeCell ref="D816:G816"/>
    <mergeCell ref="C781:D781"/>
    <mergeCell ref="F866:H866"/>
    <mergeCell ref="C870:H870"/>
    <mergeCell ref="D872:G872"/>
    <mergeCell ref="F921:H921"/>
    <mergeCell ref="F922:H922"/>
    <mergeCell ref="C1210:H1210"/>
    <mergeCell ref="D1212:H1212"/>
    <mergeCell ref="F1263:H1263"/>
    <mergeCell ref="F1264:H1264"/>
    <mergeCell ref="C1095:H1095"/>
    <mergeCell ref="D1097:H1097"/>
    <mergeCell ref="F1148:H1148"/>
    <mergeCell ref="F1149:H1149"/>
    <mergeCell ref="C1153:H1153"/>
    <mergeCell ref="D1155:H1155"/>
    <mergeCell ref="F1205:H1205"/>
    <mergeCell ref="F1206:H1206"/>
    <mergeCell ref="F1091:H1091"/>
    <mergeCell ref="D928:G928"/>
    <mergeCell ref="F977:H977"/>
    <mergeCell ref="F978:H978"/>
    <mergeCell ref="C982:H982"/>
    <mergeCell ref="D984:G984"/>
    <mergeCell ref="F1034:H1034"/>
    <mergeCell ref="F1035:H1035"/>
    <mergeCell ref="C1039:H1039"/>
    <mergeCell ref="D1041:H1041"/>
    <mergeCell ref="F1090:H1090"/>
    <mergeCell ref="C1007:D1008"/>
  </mergeCells>
  <printOptions horizontalCentered="1"/>
  <pageMargins left="0.39370078740157483" right="0.39370078740157483" top="0.59055118110236227" bottom="0.39370078740157483" header="0.39370078740157483" footer="0.39370078740157483"/>
  <pageSetup paperSize="9" scale="61" orientation="portrait" r:id="rId1"/>
  <headerFooter alignWithMargins="0"/>
  <rowBreaks count="21" manualBreakCount="21">
    <brk id="59" min="2" max="7" man="1"/>
    <brk id="118" min="2" max="7" man="1"/>
    <brk id="177" min="2" max="7" man="1"/>
    <brk id="236" min="2" max="7" man="1"/>
    <brk id="295" min="2" max="7" man="1"/>
    <brk id="354" min="2" max="7" man="1"/>
    <brk id="413" min="2" max="7" man="1"/>
    <brk id="472" min="2" max="7" man="1"/>
    <brk id="531" min="2" max="7" man="1"/>
    <brk id="588" min="2" max="7" man="1"/>
    <brk id="645" min="2" max="7" man="1"/>
    <brk id="699" min="2" max="7" man="1"/>
    <brk id="753" min="2" max="7" man="1"/>
    <brk id="811" min="2" max="7" man="1"/>
    <brk id="867" min="2" max="7" man="1"/>
    <brk id="923" min="2" max="7" man="1"/>
    <brk id="979" min="2" max="7" man="1"/>
    <brk id="1036" min="2" max="7" man="1"/>
    <brk id="1092" min="2" max="7" man="1"/>
    <brk id="1150" min="2" max="7" man="1"/>
    <brk id="1207" min="2" max="7" man="1"/>
  </rowBreaks>
  <colBreaks count="1" manualBreakCount="1">
    <brk id="2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H606"/>
  <sheetViews>
    <sheetView view="pageBreakPreview" topLeftCell="A217" zoomScale="130" zoomScaleNormal="120" zoomScaleSheetLayoutView="130" zoomScalePageLayoutView="120" workbookViewId="0">
      <selection activeCell="J168" sqref="J168"/>
    </sheetView>
  </sheetViews>
  <sheetFormatPr baseColWidth="10" defaultColWidth="9.85546875" defaultRowHeight="12.75"/>
  <cols>
    <col min="1" max="1" width="6.140625" style="451" customWidth="1"/>
    <col min="2" max="2" width="9.140625" style="452" customWidth="1"/>
    <col min="3" max="3" width="31.85546875" style="454" customWidth="1"/>
    <col min="4" max="4" width="13" style="454" customWidth="1"/>
    <col min="5" max="5" width="24" style="589" customWidth="1"/>
    <col min="6" max="6" width="13.85546875" style="589" customWidth="1"/>
    <col min="7" max="8" width="14.140625" style="589" customWidth="1"/>
    <col min="9" max="16384" width="9.85546875" style="454"/>
  </cols>
  <sheetData>
    <row r="1" spans="3:8" ht="80.099999999999994" customHeight="1">
      <c r="C1" s="453"/>
      <c r="D1" s="453"/>
      <c r="E1" s="453"/>
      <c r="F1" s="453"/>
      <c r="G1" s="453"/>
      <c r="H1" s="453"/>
    </row>
    <row r="2" spans="3:8" ht="15.75">
      <c r="C2" s="455"/>
      <c r="D2" s="455"/>
      <c r="E2" s="455"/>
      <c r="F2" s="456"/>
      <c r="G2" s="457"/>
      <c r="H2" s="457"/>
    </row>
    <row r="3" spans="3:8" ht="21">
      <c r="C3" s="1208" t="s">
        <v>1579</v>
      </c>
      <c r="D3" s="1208"/>
      <c r="E3" s="1208"/>
      <c r="F3" s="1208"/>
      <c r="G3" s="1208"/>
      <c r="H3" s="1208"/>
    </row>
    <row r="4" spans="3:8" ht="15.75">
      <c r="C4" s="458" t="s">
        <v>1255</v>
      </c>
      <c r="D4" s="459" t="str">
        <f>+'PRESUPUESTO UNIV UARTES'!B183</f>
        <v>7.03</v>
      </c>
      <c r="E4" s="460"/>
      <c r="F4" s="460"/>
      <c r="G4" s="461" t="s">
        <v>1256</v>
      </c>
      <c r="H4" s="462" t="str">
        <f>+'PRESUPUESTO UNIV UARTES'!G183</f>
        <v>u</v>
      </c>
    </row>
    <row r="5" spans="3:8" ht="42.75" customHeight="1">
      <c r="C5" s="463" t="s">
        <v>1258</v>
      </c>
      <c r="D5" s="1210" t="str">
        <f>+'PRESUPUESTO UNIV UARTES'!C183</f>
        <v>Provisión e instalación de elemento prisma rectangular modelo A -incluye elementos decorativos naturales vegetales y soporte metálico color negro mate.</v>
      </c>
      <c r="E5" s="1210"/>
      <c r="F5" s="1210"/>
      <c r="G5" s="1210"/>
      <c r="H5" s="464"/>
    </row>
    <row r="6" spans="3:8" ht="15.75">
      <c r="C6" s="465"/>
      <c r="D6" s="465"/>
      <c r="E6" s="465"/>
      <c r="F6" s="465"/>
      <c r="G6" s="465"/>
      <c r="H6" s="465"/>
    </row>
    <row r="7" spans="3:8" ht="15">
      <c r="C7" s="468" t="s">
        <v>1259</v>
      </c>
      <c r="D7" s="469"/>
      <c r="E7" s="469"/>
      <c r="F7" s="469"/>
      <c r="G7" s="469"/>
      <c r="H7" s="470"/>
    </row>
    <row r="8" spans="3:8" ht="15">
      <c r="C8" s="474" t="s">
        <v>8</v>
      </c>
      <c r="D8" s="474" t="s">
        <v>10</v>
      </c>
      <c r="E8" s="474" t="s">
        <v>1261</v>
      </c>
      <c r="F8" s="883" t="s">
        <v>1262</v>
      </c>
      <c r="G8" s="883" t="s">
        <v>1263</v>
      </c>
      <c r="H8" s="882" t="s">
        <v>1264</v>
      </c>
    </row>
    <row r="9" spans="3:8" ht="15">
      <c r="C9" s="476" t="s">
        <v>1282</v>
      </c>
      <c r="D9" s="512"/>
      <c r="E9" s="478"/>
      <c r="F9" s="479"/>
      <c r="G9" s="525"/>
      <c r="H9" s="479">
        <f>5%*H24</f>
        <v>2.0710360000000001E-2</v>
      </c>
    </row>
    <row r="10" spans="3:8" ht="15">
      <c r="C10" s="476"/>
      <c r="D10" s="512"/>
      <c r="E10" s="476"/>
      <c r="F10" s="510"/>
      <c r="G10" s="566"/>
      <c r="H10" s="510"/>
    </row>
    <row r="11" spans="3:8" ht="15">
      <c r="C11" s="476"/>
      <c r="D11" s="512"/>
      <c r="E11" s="476"/>
      <c r="F11" s="510"/>
      <c r="G11" s="511"/>
      <c r="H11" s="510"/>
    </row>
    <row r="12" spans="3:8" ht="15">
      <c r="C12" s="476"/>
      <c r="D12" s="512"/>
      <c r="E12" s="476"/>
      <c r="F12" s="510"/>
      <c r="G12" s="511"/>
      <c r="H12" s="510"/>
    </row>
    <row r="13" spans="3:8" ht="15">
      <c r="C13" s="476"/>
      <c r="D13" s="512"/>
      <c r="E13" s="476"/>
      <c r="F13" s="510"/>
      <c r="G13" s="511"/>
      <c r="H13" s="510"/>
    </row>
    <row r="14" spans="3:8" ht="15">
      <c r="C14" s="476"/>
      <c r="D14" s="490"/>
      <c r="E14" s="476"/>
      <c r="F14" s="510"/>
      <c r="G14" s="511"/>
      <c r="H14" s="494"/>
    </row>
    <row r="15" spans="3:8" ht="15">
      <c r="C15" s="515" t="s">
        <v>1279</v>
      </c>
      <c r="D15" s="514"/>
      <c r="E15" s="515"/>
      <c r="F15" s="563"/>
      <c r="G15" s="590"/>
      <c r="H15" s="564">
        <f>SUM(H9:H14)</f>
        <v>2.0710360000000001E-2</v>
      </c>
    </row>
    <row r="16" spans="3:8" ht="15">
      <c r="C16" s="502" t="s">
        <v>1267</v>
      </c>
      <c r="D16" s="503"/>
      <c r="E16" s="503"/>
      <c r="F16" s="503"/>
      <c r="G16" s="504"/>
      <c r="H16" s="470"/>
    </row>
    <row r="17" spans="3:8" ht="15">
      <c r="C17" s="883" t="s">
        <v>8</v>
      </c>
      <c r="D17" s="573" t="s">
        <v>10</v>
      </c>
      <c r="E17" s="883" t="s">
        <v>1268</v>
      </c>
      <c r="F17" s="883" t="s">
        <v>1262</v>
      </c>
      <c r="G17" s="583" t="s">
        <v>1263</v>
      </c>
      <c r="H17" s="883" t="s">
        <v>1264</v>
      </c>
    </row>
    <row r="18" spans="3:8" ht="15">
      <c r="C18" s="601" t="s">
        <v>1577</v>
      </c>
      <c r="D18" s="512">
        <v>1</v>
      </c>
      <c r="E18" s="599">
        <f>+'MANO DE OBRA'!F28</f>
        <v>3.87</v>
      </c>
      <c r="F18" s="510">
        <f t="shared" ref="F18:F19" si="0">D18*E18</f>
        <v>3.87</v>
      </c>
      <c r="G18" s="511">
        <v>9.6799999999999997E-2</v>
      </c>
      <c r="H18" s="510">
        <f t="shared" ref="H18:H19" si="1">F18*G18</f>
        <v>0.374616</v>
      </c>
    </row>
    <row r="19" spans="3:8" ht="15">
      <c r="C19" s="509" t="s">
        <v>1401</v>
      </c>
      <c r="D19" s="576">
        <v>0.1</v>
      </c>
      <c r="E19" s="584">
        <f>+'MANO DE OBRA'!F69</f>
        <v>4.09</v>
      </c>
      <c r="F19" s="510">
        <f t="shared" si="0"/>
        <v>0.40900000000000003</v>
      </c>
      <c r="G19" s="511">
        <f>+G18</f>
        <v>9.6799999999999997E-2</v>
      </c>
      <c r="H19" s="510">
        <f t="shared" si="1"/>
        <v>3.95912E-2</v>
      </c>
    </row>
    <row r="20" spans="3:8" ht="15">
      <c r="C20" s="509"/>
      <c r="D20" s="576"/>
      <c r="E20" s="584"/>
      <c r="F20" s="510"/>
      <c r="G20" s="566"/>
      <c r="H20" s="510"/>
    </row>
    <row r="21" spans="3:8" ht="15">
      <c r="C21" s="509"/>
      <c r="D21" s="576"/>
      <c r="E21" s="584"/>
      <c r="F21" s="510"/>
      <c r="G21" s="566"/>
      <c r="H21" s="510"/>
    </row>
    <row r="22" spans="3:8" ht="15">
      <c r="C22" s="509"/>
      <c r="D22" s="512"/>
      <c r="E22" s="476"/>
      <c r="F22" s="510"/>
      <c r="G22" s="491"/>
      <c r="H22" s="510"/>
    </row>
    <row r="23" spans="3:8" ht="15">
      <c r="C23" s="509"/>
      <c r="D23" s="512"/>
      <c r="E23" s="476"/>
      <c r="F23" s="510"/>
      <c r="G23" s="512"/>
      <c r="H23" s="510"/>
    </row>
    <row r="24" spans="3:8" ht="15">
      <c r="C24" s="514" t="s">
        <v>1269</v>
      </c>
      <c r="D24" s="514"/>
      <c r="E24" s="515"/>
      <c r="F24" s="514"/>
      <c r="G24" s="470"/>
      <c r="H24" s="501">
        <f>SUM(H18:H23)</f>
        <v>0.4142072</v>
      </c>
    </row>
    <row r="25" spans="3:8" ht="15">
      <c r="C25" s="502" t="s">
        <v>547</v>
      </c>
      <c r="D25" s="469"/>
      <c r="E25" s="503"/>
      <c r="F25" s="503"/>
      <c r="G25" s="469"/>
      <c r="H25" s="470"/>
    </row>
    <row r="26" spans="3:8" ht="15">
      <c r="C26" s="579" t="s">
        <v>8</v>
      </c>
      <c r="D26" s="519"/>
      <c r="E26" s="519" t="s">
        <v>9</v>
      </c>
      <c r="F26" s="520" t="s">
        <v>10</v>
      </c>
      <c r="G26" s="520" t="s">
        <v>1270</v>
      </c>
      <c r="H26" s="519" t="s">
        <v>1264</v>
      </c>
    </row>
    <row r="27" spans="3:8" ht="75" customHeight="1">
      <c r="C27" s="1195" t="s">
        <v>1768</v>
      </c>
      <c r="D27" s="1196"/>
      <c r="E27" s="737" t="s">
        <v>1257</v>
      </c>
      <c r="F27" s="734">
        <v>1</v>
      </c>
      <c r="G27" s="735">
        <v>20.399999999999999</v>
      </c>
      <c r="H27" s="619">
        <f>F27*G27</f>
        <v>20.399999999999999</v>
      </c>
    </row>
    <row r="28" spans="3:8" ht="15">
      <c r="C28" s="528"/>
      <c r="D28" s="491"/>
      <c r="E28" s="529"/>
      <c r="F28" s="512"/>
      <c r="G28" s="595"/>
      <c r="H28" s="510"/>
    </row>
    <row r="29" spans="3:8" ht="15">
      <c r="C29" s="528"/>
      <c r="D29" s="491"/>
      <c r="E29" s="594"/>
      <c r="F29" s="512"/>
      <c r="G29" s="595"/>
      <c r="H29" s="510"/>
    </row>
    <row r="30" spans="3:8" ht="15">
      <c r="C30" s="528"/>
      <c r="D30" s="491"/>
      <c r="E30" s="529"/>
      <c r="F30" s="512"/>
      <c r="G30" s="531"/>
      <c r="H30" s="510"/>
    </row>
    <row r="31" spans="3:8" ht="15">
      <c r="C31" s="528"/>
      <c r="D31" s="491"/>
      <c r="E31" s="529"/>
      <c r="F31" s="512"/>
      <c r="G31" s="531"/>
      <c r="H31" s="510"/>
    </row>
    <row r="32" spans="3:8" ht="15">
      <c r="C32" s="528"/>
      <c r="D32" s="491"/>
      <c r="E32" s="529"/>
      <c r="F32" s="512"/>
      <c r="G32" s="531"/>
      <c r="H32" s="510"/>
    </row>
    <row r="33" spans="3:8" ht="15">
      <c r="C33" s="528"/>
      <c r="D33" s="491"/>
      <c r="E33" s="529"/>
      <c r="F33" s="512"/>
      <c r="G33" s="531"/>
      <c r="H33" s="532"/>
    </row>
    <row r="34" spans="3:8" ht="15">
      <c r="C34" s="528"/>
      <c r="D34" s="491"/>
      <c r="E34" s="529"/>
      <c r="F34" s="512"/>
      <c r="G34" s="531"/>
      <c r="H34" s="532"/>
    </row>
    <row r="35" spans="3:8" ht="15">
      <c r="C35" s="533"/>
      <c r="D35" s="498"/>
      <c r="E35" s="534"/>
      <c r="F35" s="497"/>
      <c r="G35" s="535"/>
      <c r="H35" s="536"/>
    </row>
    <row r="36" spans="3:8" ht="15">
      <c r="C36" s="476" t="s">
        <v>1271</v>
      </c>
      <c r="D36" s="531"/>
      <c r="E36" s="538"/>
      <c r="F36" s="498"/>
      <c r="G36" s="497"/>
      <c r="H36" s="539">
        <f>SUM(H27:H35)</f>
        <v>20.399999999999999</v>
      </c>
    </row>
    <row r="37" spans="3:8" ht="15">
      <c r="C37" s="468" t="s">
        <v>1272</v>
      </c>
      <c r="D37" s="469"/>
      <c r="E37" s="469"/>
      <c r="F37" s="469"/>
      <c r="G37" s="469"/>
      <c r="H37" s="470"/>
    </row>
    <row r="38" spans="3:8" ht="15">
      <c r="C38" s="579" t="s">
        <v>8</v>
      </c>
      <c r="D38" s="519"/>
      <c r="E38" s="519" t="s">
        <v>9</v>
      </c>
      <c r="F38" s="543" t="s">
        <v>10</v>
      </c>
      <c r="G38" s="520" t="s">
        <v>1261</v>
      </c>
      <c r="H38" s="519" t="s">
        <v>1264</v>
      </c>
    </row>
    <row r="39" spans="3:8" ht="15">
      <c r="C39" s="1195"/>
      <c r="D39" s="1196"/>
      <c r="E39" s="545"/>
      <c r="F39" s="567"/>
      <c r="G39" s="544"/>
      <c r="H39" s="479"/>
    </row>
    <row r="40" spans="3:8" ht="15">
      <c r="C40" s="613"/>
      <c r="D40" s="531"/>
      <c r="E40" s="547"/>
      <c r="F40" s="512"/>
      <c r="G40" s="476"/>
      <c r="H40" s="510"/>
    </row>
    <row r="41" spans="3:8" ht="15">
      <c r="C41" s="613"/>
      <c r="D41" s="531"/>
      <c r="E41" s="547"/>
      <c r="F41" s="512"/>
      <c r="G41" s="476"/>
      <c r="H41" s="510"/>
    </row>
    <row r="42" spans="3:8" ht="15">
      <c r="C42" s="613"/>
      <c r="D42" s="531"/>
      <c r="E42" s="547"/>
      <c r="F42" s="512"/>
      <c r="G42" s="476"/>
      <c r="H42" s="510"/>
    </row>
    <row r="43" spans="3:8" ht="15">
      <c r="C43" s="515" t="s">
        <v>1273</v>
      </c>
      <c r="D43" s="548"/>
      <c r="E43" s="548"/>
      <c r="F43" s="549"/>
      <c r="G43" s="550"/>
      <c r="H43" s="620">
        <f>SUM(H39:H42)</f>
        <v>0</v>
      </c>
    </row>
    <row r="44" spans="3:8" ht="15">
      <c r="C44" s="491"/>
      <c r="D44" s="491"/>
      <c r="E44" s="496"/>
      <c r="F44" s="498"/>
      <c r="G44" s="551"/>
      <c r="H44" s="552">
        <f>H15+H24+H36+H43</f>
        <v>20.834917559999997</v>
      </c>
    </row>
    <row r="45" spans="3:8" ht="15">
      <c r="C45" s="553"/>
      <c r="D45" s="553"/>
      <c r="E45" s="515" t="s">
        <v>1274</v>
      </c>
      <c r="F45" s="549"/>
      <c r="G45" s="548"/>
      <c r="H45" s="470">
        <f>ROUND((H43+H36+H24+H15),2)</f>
        <v>20.83</v>
      </c>
    </row>
    <row r="46" spans="3:8" ht="15">
      <c r="C46" s="553"/>
      <c r="D46" s="553"/>
      <c r="E46" s="468" t="s">
        <v>1275</v>
      </c>
      <c r="F46" s="549"/>
      <c r="G46" s="554">
        <v>0.15</v>
      </c>
      <c r="H46" s="548">
        <f>H45*G46</f>
        <v>3.1244999999999998</v>
      </c>
    </row>
    <row r="47" spans="3:8" ht="15">
      <c r="C47" s="553"/>
      <c r="D47" s="553"/>
      <c r="E47" s="468" t="s">
        <v>1276</v>
      </c>
      <c r="F47" s="549"/>
      <c r="G47" s="554">
        <v>0.05</v>
      </c>
      <c r="H47" s="548">
        <f>H45*G47</f>
        <v>1.0414999999999999</v>
      </c>
    </row>
    <row r="48" spans="3:8" ht="15">
      <c r="C48" s="553"/>
      <c r="D48" s="553"/>
      <c r="E48" s="468" t="s">
        <v>1277</v>
      </c>
      <c r="F48" s="549"/>
      <c r="G48" s="548"/>
      <c r="H48" s="548">
        <f>SUM(H45:H47)</f>
        <v>24.995999999999999</v>
      </c>
    </row>
    <row r="49" spans="3:8" ht="15">
      <c r="C49" s="553"/>
      <c r="D49" s="553"/>
      <c r="E49" s="502" t="s">
        <v>1587</v>
      </c>
      <c r="F49" s="498"/>
      <c r="G49" s="535"/>
      <c r="H49" s="555">
        <f>ROUND((H48),2)</f>
        <v>25</v>
      </c>
    </row>
    <row r="50" spans="3:8" ht="15.75">
      <c r="C50" s="650" t="s">
        <v>1771</v>
      </c>
      <c r="D50" s="465"/>
      <c r="E50" s="556"/>
      <c r="F50" s="460"/>
      <c r="G50" s="460"/>
      <c r="H50" s="556"/>
    </row>
    <row r="51" spans="3:8" ht="15.75">
      <c r="C51" s="465"/>
      <c r="D51" s="465"/>
      <c r="E51" s="465"/>
      <c r="F51" s="465"/>
      <c r="G51" s="465"/>
      <c r="H51" s="465"/>
    </row>
    <row r="52" spans="3:8" ht="15.75">
      <c r="C52" s="651" t="s">
        <v>1403</v>
      </c>
      <c r="D52" s="465"/>
      <c r="E52" s="465"/>
      <c r="F52" s="465"/>
      <c r="G52" s="465"/>
      <c r="H52" s="460"/>
    </row>
    <row r="53" spans="3:8" ht="15.75">
      <c r="C53" s="455"/>
      <c r="D53" s="465"/>
      <c r="E53" s="465"/>
      <c r="F53" s="557"/>
      <c r="G53" s="558"/>
      <c r="H53" s="558"/>
    </row>
    <row r="54" spans="3:8">
      <c r="C54" s="455"/>
      <c r="D54" s="559"/>
      <c r="E54" s="559"/>
      <c r="F54" s="1205" t="s">
        <v>1405</v>
      </c>
      <c r="G54" s="1205"/>
      <c r="H54" s="1205"/>
    </row>
    <row r="55" spans="3:8">
      <c r="C55" s="455"/>
      <c r="D55" s="559"/>
      <c r="E55" s="559"/>
      <c r="F55" s="1205"/>
      <c r="G55" s="1205"/>
      <c r="H55" s="1205"/>
    </row>
    <row r="56" spans="3:8" ht="15.75">
      <c r="C56" s="455"/>
      <c r="D56" s="460"/>
      <c r="E56" s="460"/>
      <c r="F56" s="560"/>
      <c r="G56" s="560"/>
      <c r="H56" s="460"/>
    </row>
    <row r="57" spans="3:8" ht="80.099999999999994" customHeight="1">
      <c r="C57" s="453"/>
      <c r="D57" s="453"/>
      <c r="E57" s="453"/>
      <c r="F57" s="453"/>
      <c r="G57" s="453"/>
      <c r="H57" s="453"/>
    </row>
    <row r="58" spans="3:8" ht="15.75">
      <c r="C58" s="455"/>
      <c r="D58" s="455"/>
      <c r="E58" s="455"/>
      <c r="F58" s="456"/>
      <c r="G58" s="457"/>
      <c r="H58" s="457"/>
    </row>
    <row r="59" spans="3:8" ht="21">
      <c r="C59" s="1208" t="s">
        <v>1579</v>
      </c>
      <c r="D59" s="1208"/>
      <c r="E59" s="1208"/>
      <c r="F59" s="1208"/>
      <c r="G59" s="1208"/>
      <c r="H59" s="1208"/>
    </row>
    <row r="60" spans="3:8" ht="15.75">
      <c r="C60" s="458" t="s">
        <v>1255</v>
      </c>
      <c r="D60" s="459" t="str">
        <f>+'PRESUPUESTO UNIV UARTES'!B183</f>
        <v>7.03</v>
      </c>
      <c r="E60" s="460"/>
      <c r="F60" s="460"/>
      <c r="G60" s="461" t="s">
        <v>1256</v>
      </c>
      <c r="H60" s="462" t="str">
        <f>+'PRESUPUESTO UNIV UARTES'!G184</f>
        <v>u</v>
      </c>
    </row>
    <row r="61" spans="3:8" ht="45" customHeight="1">
      <c r="C61" s="463" t="s">
        <v>1258</v>
      </c>
      <c r="D61" s="1210" t="str">
        <f>+'PRESUPUESTO UNIV UARTES'!C184</f>
        <v>Provisión e instalación de elemento prisma rectangular modelo B -incluye elementos decorativos naturales vegetales y soporte metálico color negro mate.</v>
      </c>
      <c r="E61" s="1210"/>
      <c r="F61" s="1210"/>
      <c r="G61" s="1210"/>
      <c r="H61" s="464"/>
    </row>
    <row r="62" spans="3:8" ht="15.75">
      <c r="C62" s="465"/>
      <c r="D62" s="465"/>
      <c r="E62" s="465"/>
      <c r="F62" s="465"/>
      <c r="G62" s="465"/>
      <c r="H62" s="465"/>
    </row>
    <row r="63" spans="3:8" ht="15">
      <c r="C63" s="468" t="s">
        <v>1259</v>
      </c>
      <c r="D63" s="469"/>
      <c r="E63" s="469"/>
      <c r="F63" s="469"/>
      <c r="G63" s="469"/>
      <c r="H63" s="470"/>
    </row>
    <row r="64" spans="3:8" ht="15">
      <c r="C64" s="474" t="s">
        <v>8</v>
      </c>
      <c r="D64" s="474" t="s">
        <v>10</v>
      </c>
      <c r="E64" s="474" t="s">
        <v>1261</v>
      </c>
      <c r="F64" s="883" t="s">
        <v>1262</v>
      </c>
      <c r="G64" s="883" t="s">
        <v>1263</v>
      </c>
      <c r="H64" s="882" t="s">
        <v>1264</v>
      </c>
    </row>
    <row r="65" spans="3:8" ht="15">
      <c r="C65" s="476" t="s">
        <v>1282</v>
      </c>
      <c r="D65" s="512"/>
      <c r="E65" s="478"/>
      <c r="F65" s="479"/>
      <c r="G65" s="525"/>
      <c r="H65" s="479">
        <f>5%*H80</f>
        <v>2.0710360000000001E-2</v>
      </c>
    </row>
    <row r="66" spans="3:8" ht="15">
      <c r="C66" s="476"/>
      <c r="D66" s="512"/>
      <c r="E66" s="476"/>
      <c r="F66" s="510"/>
      <c r="G66" s="566"/>
      <c r="H66" s="510"/>
    </row>
    <row r="67" spans="3:8" ht="15">
      <c r="C67" s="476"/>
      <c r="D67" s="512"/>
      <c r="E67" s="476"/>
      <c r="F67" s="510"/>
      <c r="G67" s="511"/>
      <c r="H67" s="510"/>
    </row>
    <row r="68" spans="3:8" ht="15">
      <c r="C68" s="476"/>
      <c r="D68" s="512"/>
      <c r="E68" s="476"/>
      <c r="F68" s="510"/>
      <c r="G68" s="511"/>
      <c r="H68" s="510"/>
    </row>
    <row r="69" spans="3:8" ht="15">
      <c r="C69" s="476"/>
      <c r="D69" s="512"/>
      <c r="E69" s="476"/>
      <c r="F69" s="510"/>
      <c r="G69" s="511"/>
      <c r="H69" s="510"/>
    </row>
    <row r="70" spans="3:8" ht="15">
      <c r="C70" s="476"/>
      <c r="D70" s="490"/>
      <c r="E70" s="476"/>
      <c r="F70" s="510"/>
      <c r="G70" s="511"/>
      <c r="H70" s="494"/>
    </row>
    <row r="71" spans="3:8" ht="15">
      <c r="C71" s="515" t="s">
        <v>1279</v>
      </c>
      <c r="D71" s="514"/>
      <c r="E71" s="515"/>
      <c r="F71" s="563"/>
      <c r="G71" s="590"/>
      <c r="H71" s="564">
        <f>SUM(H65:H70)</f>
        <v>2.0710360000000001E-2</v>
      </c>
    </row>
    <row r="72" spans="3:8" ht="15">
      <c r="C72" s="502" t="s">
        <v>1267</v>
      </c>
      <c r="D72" s="503"/>
      <c r="E72" s="503"/>
      <c r="F72" s="503"/>
      <c r="G72" s="504"/>
      <c r="H72" s="470"/>
    </row>
    <row r="73" spans="3:8" ht="15">
      <c r="C73" s="474" t="s">
        <v>8</v>
      </c>
      <c r="D73" s="474" t="s">
        <v>10</v>
      </c>
      <c r="E73" s="474" t="s">
        <v>1268</v>
      </c>
      <c r="F73" s="474" t="s">
        <v>1262</v>
      </c>
      <c r="G73" s="506" t="s">
        <v>1263</v>
      </c>
      <c r="H73" s="474" t="s">
        <v>1264</v>
      </c>
    </row>
    <row r="74" spans="3:8" ht="15">
      <c r="C74" s="601" t="s">
        <v>1577</v>
      </c>
      <c r="D74" s="512">
        <v>1</v>
      </c>
      <c r="E74" s="599">
        <f>+'MANO DE OBRA'!F28</f>
        <v>3.87</v>
      </c>
      <c r="F74" s="510">
        <f t="shared" ref="F74:F75" si="2">D74*E74</f>
        <v>3.87</v>
      </c>
      <c r="G74" s="511">
        <v>9.6799999999999997E-2</v>
      </c>
      <c r="H74" s="510">
        <f t="shared" ref="H74:H75" si="3">F74*G74</f>
        <v>0.374616</v>
      </c>
    </row>
    <row r="75" spans="3:8" ht="15">
      <c r="C75" s="509" t="s">
        <v>1401</v>
      </c>
      <c r="D75" s="576">
        <v>0.1</v>
      </c>
      <c r="E75" s="584">
        <f>+'MANO DE OBRA'!F69</f>
        <v>4.09</v>
      </c>
      <c r="F75" s="510">
        <f t="shared" si="2"/>
        <v>0.40900000000000003</v>
      </c>
      <c r="G75" s="511">
        <f>+G74</f>
        <v>9.6799999999999997E-2</v>
      </c>
      <c r="H75" s="510">
        <f t="shared" si="3"/>
        <v>3.95912E-2</v>
      </c>
    </row>
    <row r="76" spans="3:8" ht="15">
      <c r="C76" s="509"/>
      <c r="D76" s="576"/>
      <c r="E76" s="584"/>
      <c r="F76" s="510"/>
      <c r="G76" s="566"/>
      <c r="H76" s="510"/>
    </row>
    <row r="77" spans="3:8" ht="15">
      <c r="C77" s="509"/>
      <c r="D77" s="576"/>
      <c r="E77" s="584"/>
      <c r="F77" s="510"/>
      <c r="G77" s="566"/>
      <c r="H77" s="510"/>
    </row>
    <row r="78" spans="3:8" ht="15">
      <c r="C78" s="509"/>
      <c r="D78" s="512"/>
      <c r="E78" s="476"/>
      <c r="F78" s="510"/>
      <c r="G78" s="491"/>
      <c r="H78" s="510"/>
    </row>
    <row r="79" spans="3:8" ht="15">
      <c r="C79" s="509"/>
      <c r="D79" s="512"/>
      <c r="E79" s="476"/>
      <c r="F79" s="510"/>
      <c r="G79" s="512"/>
      <c r="H79" s="510"/>
    </row>
    <row r="80" spans="3:8" ht="15">
      <c r="C80" s="514" t="s">
        <v>1269</v>
      </c>
      <c r="D80" s="514"/>
      <c r="E80" s="515"/>
      <c r="F80" s="514"/>
      <c r="G80" s="470"/>
      <c r="H80" s="501">
        <f>SUM(H74:H79)</f>
        <v>0.4142072</v>
      </c>
    </row>
    <row r="81" spans="3:8" ht="15">
      <c r="C81" s="502" t="s">
        <v>547</v>
      </c>
      <c r="D81" s="469"/>
      <c r="E81" s="503"/>
      <c r="F81" s="503"/>
      <c r="G81" s="469"/>
      <c r="H81" s="470"/>
    </row>
    <row r="82" spans="3:8" ht="15">
      <c r="C82" s="579" t="s">
        <v>8</v>
      </c>
      <c r="D82" s="519"/>
      <c r="E82" s="519" t="s">
        <v>9</v>
      </c>
      <c r="F82" s="520" t="s">
        <v>10</v>
      </c>
      <c r="G82" s="520" t="s">
        <v>1270</v>
      </c>
      <c r="H82" s="519" t="s">
        <v>1264</v>
      </c>
    </row>
    <row r="83" spans="3:8" ht="67.5" customHeight="1">
      <c r="C83" s="1195" t="s">
        <v>1769</v>
      </c>
      <c r="D83" s="1196"/>
      <c r="E83" s="737" t="s">
        <v>1257</v>
      </c>
      <c r="F83" s="734">
        <v>1</v>
      </c>
      <c r="G83" s="735">
        <v>24.57</v>
      </c>
      <c r="H83" s="619">
        <f>F83*G83</f>
        <v>24.57</v>
      </c>
    </row>
    <row r="84" spans="3:8" ht="15">
      <c r="C84" s="528"/>
      <c r="D84" s="491"/>
      <c r="E84" s="529"/>
      <c r="F84" s="512"/>
      <c r="G84" s="595"/>
      <c r="H84" s="510"/>
    </row>
    <row r="85" spans="3:8" ht="15">
      <c r="C85" s="528"/>
      <c r="D85" s="491"/>
      <c r="E85" s="594"/>
      <c r="F85" s="512"/>
      <c r="G85" s="595"/>
      <c r="H85" s="510"/>
    </row>
    <row r="86" spans="3:8" ht="15">
      <c r="C86" s="528"/>
      <c r="D86" s="491"/>
      <c r="E86" s="529"/>
      <c r="F86" s="512"/>
      <c r="G86" s="531"/>
      <c r="H86" s="510"/>
    </row>
    <row r="87" spans="3:8" ht="15">
      <c r="C87" s="528"/>
      <c r="D87" s="491"/>
      <c r="E87" s="529"/>
      <c r="F87" s="512"/>
      <c r="G87" s="531"/>
      <c r="H87" s="510"/>
    </row>
    <row r="88" spans="3:8" ht="15">
      <c r="C88" s="528"/>
      <c r="D88" s="491"/>
      <c r="E88" s="529"/>
      <c r="F88" s="512"/>
      <c r="G88" s="531"/>
      <c r="H88" s="510"/>
    </row>
    <row r="89" spans="3:8" ht="15">
      <c r="C89" s="528"/>
      <c r="D89" s="491"/>
      <c r="E89" s="529"/>
      <c r="F89" s="512"/>
      <c r="G89" s="531"/>
      <c r="H89" s="532"/>
    </row>
    <row r="90" spans="3:8" ht="15">
      <c r="C90" s="528"/>
      <c r="D90" s="491"/>
      <c r="E90" s="529"/>
      <c r="F90" s="512"/>
      <c r="G90" s="531"/>
      <c r="H90" s="532"/>
    </row>
    <row r="91" spans="3:8" ht="15">
      <c r="C91" s="533"/>
      <c r="D91" s="498"/>
      <c r="E91" s="534"/>
      <c r="F91" s="497"/>
      <c r="G91" s="535"/>
      <c r="H91" s="536"/>
    </row>
    <row r="92" spans="3:8" ht="15">
      <c r="C92" s="476" t="s">
        <v>1271</v>
      </c>
      <c r="D92" s="531"/>
      <c r="E92" s="538"/>
      <c r="F92" s="498"/>
      <c r="G92" s="497"/>
      <c r="H92" s="539">
        <f>SUM(H83:H91)</f>
        <v>24.57</v>
      </c>
    </row>
    <row r="93" spans="3:8" ht="15">
      <c r="C93" s="468" t="s">
        <v>1272</v>
      </c>
      <c r="D93" s="469"/>
      <c r="E93" s="469"/>
      <c r="F93" s="469"/>
      <c r="G93" s="469"/>
      <c r="H93" s="470"/>
    </row>
    <row r="94" spans="3:8" ht="15">
      <c r="C94" s="579" t="s">
        <v>8</v>
      </c>
      <c r="D94" s="519"/>
      <c r="E94" s="519" t="s">
        <v>9</v>
      </c>
      <c r="F94" s="543" t="s">
        <v>10</v>
      </c>
      <c r="G94" s="520" t="s">
        <v>1261</v>
      </c>
      <c r="H94" s="519" t="s">
        <v>1264</v>
      </c>
    </row>
    <row r="95" spans="3:8" ht="15">
      <c r="C95" s="1195"/>
      <c r="D95" s="1196"/>
      <c r="E95" s="545"/>
      <c r="F95" s="567"/>
      <c r="G95" s="544"/>
      <c r="H95" s="479"/>
    </row>
    <row r="96" spans="3:8" ht="15">
      <c r="C96" s="613"/>
      <c r="D96" s="531"/>
      <c r="E96" s="547"/>
      <c r="F96" s="512"/>
      <c r="G96" s="476"/>
      <c r="H96" s="510"/>
    </row>
    <row r="97" spans="3:8" ht="15">
      <c r="C97" s="613"/>
      <c r="D97" s="531"/>
      <c r="E97" s="547"/>
      <c r="F97" s="512"/>
      <c r="G97" s="476"/>
      <c r="H97" s="510"/>
    </row>
    <row r="98" spans="3:8" ht="15">
      <c r="C98" s="613"/>
      <c r="D98" s="531"/>
      <c r="E98" s="547"/>
      <c r="F98" s="512"/>
      <c r="G98" s="476"/>
      <c r="H98" s="510"/>
    </row>
    <row r="99" spans="3:8" ht="15">
      <c r="C99" s="515" t="s">
        <v>1273</v>
      </c>
      <c r="D99" s="548"/>
      <c r="E99" s="548"/>
      <c r="F99" s="549"/>
      <c r="G99" s="550"/>
      <c r="H99" s="620">
        <f>SUM(H95:H98)</f>
        <v>0</v>
      </c>
    </row>
    <row r="100" spans="3:8" ht="15">
      <c r="C100" s="491"/>
      <c r="D100" s="491"/>
      <c r="E100" s="496"/>
      <c r="F100" s="498"/>
      <c r="G100" s="551"/>
      <c r="H100" s="552">
        <f>H71+H80+H92+H99</f>
        <v>25.004917559999999</v>
      </c>
    </row>
    <row r="101" spans="3:8" ht="15">
      <c r="C101" s="553"/>
      <c r="D101" s="553"/>
      <c r="E101" s="515" t="s">
        <v>1274</v>
      </c>
      <c r="F101" s="549"/>
      <c r="G101" s="548"/>
      <c r="H101" s="470">
        <f>ROUND((H99+H92+H80+H71),2)</f>
        <v>25</v>
      </c>
    </row>
    <row r="102" spans="3:8" ht="15">
      <c r="C102" s="553"/>
      <c r="D102" s="553"/>
      <c r="E102" s="468" t="s">
        <v>1275</v>
      </c>
      <c r="F102" s="549"/>
      <c r="G102" s="554">
        <v>0.15</v>
      </c>
      <c r="H102" s="548">
        <f>H101*G102</f>
        <v>3.75</v>
      </c>
    </row>
    <row r="103" spans="3:8" ht="15">
      <c r="C103" s="553"/>
      <c r="D103" s="553"/>
      <c r="E103" s="468" t="s">
        <v>1276</v>
      </c>
      <c r="F103" s="549"/>
      <c r="G103" s="554">
        <v>0.05</v>
      </c>
      <c r="H103" s="548">
        <f>H101*G103</f>
        <v>1.25</v>
      </c>
    </row>
    <row r="104" spans="3:8" ht="15">
      <c r="C104" s="553"/>
      <c r="D104" s="553"/>
      <c r="E104" s="468" t="s">
        <v>1277</v>
      </c>
      <c r="F104" s="549"/>
      <c r="G104" s="548"/>
      <c r="H104" s="548">
        <f>SUM(H101:H103)</f>
        <v>30</v>
      </c>
    </row>
    <row r="105" spans="3:8" ht="15">
      <c r="C105" s="553"/>
      <c r="D105" s="553"/>
      <c r="E105" s="502" t="s">
        <v>1587</v>
      </c>
      <c r="F105" s="498"/>
      <c r="G105" s="535"/>
      <c r="H105" s="555">
        <f>ROUND((H104),2)</f>
        <v>30</v>
      </c>
    </row>
    <row r="106" spans="3:8" ht="15.75">
      <c r="C106" s="650" t="s">
        <v>1631</v>
      </c>
      <c r="D106" s="465"/>
      <c r="E106" s="556"/>
      <c r="F106" s="460"/>
      <c r="G106" s="460"/>
      <c r="H106" s="556"/>
    </row>
    <row r="107" spans="3:8" ht="15.75">
      <c r="C107" s="465"/>
      <c r="D107" s="465"/>
      <c r="E107" s="465"/>
      <c r="F107" s="465"/>
      <c r="G107" s="465"/>
      <c r="H107" s="465"/>
    </row>
    <row r="108" spans="3:8" ht="15.75">
      <c r="C108" s="651" t="s">
        <v>1403</v>
      </c>
      <c r="D108" s="465"/>
      <c r="E108" s="465"/>
      <c r="F108" s="465"/>
      <c r="G108" s="465"/>
      <c r="H108" s="460"/>
    </row>
    <row r="109" spans="3:8" ht="15.75">
      <c r="C109" s="455"/>
      <c r="D109" s="465"/>
      <c r="E109" s="465"/>
      <c r="F109" s="557"/>
      <c r="G109" s="558"/>
      <c r="H109" s="558"/>
    </row>
    <row r="110" spans="3:8">
      <c r="C110" s="455"/>
      <c r="D110" s="559"/>
      <c r="E110" s="559"/>
      <c r="F110" s="1205" t="s">
        <v>1405</v>
      </c>
      <c r="G110" s="1205"/>
      <c r="H110" s="1205"/>
    </row>
    <row r="111" spans="3:8">
      <c r="C111" s="455"/>
      <c r="D111" s="559"/>
      <c r="E111" s="559"/>
      <c r="F111" s="1205"/>
      <c r="G111" s="1205"/>
      <c r="H111" s="1205"/>
    </row>
    <row r="112" spans="3:8" ht="15.75">
      <c r="C112" s="455"/>
      <c r="D112" s="460"/>
      <c r="E112" s="460"/>
      <c r="F112" s="560"/>
      <c r="G112" s="560"/>
      <c r="H112" s="460"/>
    </row>
    <row r="113" spans="3:8" ht="80.099999999999994" customHeight="1">
      <c r="C113" s="453"/>
      <c r="D113" s="453"/>
      <c r="E113" s="453"/>
      <c r="F113" s="453"/>
      <c r="G113" s="453"/>
      <c r="H113" s="453"/>
    </row>
    <row r="114" spans="3:8" ht="15.75">
      <c r="C114" s="455"/>
      <c r="D114" s="455"/>
      <c r="E114" s="455"/>
      <c r="F114" s="456"/>
      <c r="G114" s="457"/>
      <c r="H114" s="457"/>
    </row>
    <row r="115" spans="3:8" ht="21">
      <c r="C115" s="1208" t="s">
        <v>1579</v>
      </c>
      <c r="D115" s="1208"/>
      <c r="E115" s="1208"/>
      <c r="F115" s="1208"/>
      <c r="G115" s="1208"/>
      <c r="H115" s="1208"/>
    </row>
    <row r="116" spans="3:8" ht="15.75">
      <c r="C116" s="458" t="s">
        <v>1255</v>
      </c>
      <c r="D116" s="459" t="str">
        <f>+'PRESUPUESTO UNIV UARTES'!B185</f>
        <v>7.05</v>
      </c>
      <c r="E116" s="460"/>
      <c r="F116" s="460"/>
      <c r="G116" s="461" t="s">
        <v>1256</v>
      </c>
      <c r="H116" s="462" t="str">
        <f>+'PRESUPUESTO UNIV UARTES'!G185</f>
        <v>u</v>
      </c>
    </row>
    <row r="117" spans="3:8" ht="15.75">
      <c r="C117" s="463" t="s">
        <v>1258</v>
      </c>
      <c r="D117" s="1210" t="str">
        <f>+'PRESUPUESTO UNIV UARTES'!C185</f>
        <v>Provisión e instalación de elemento prisma rectangular modelo C -incluye elementos decorativos naturales vegetales y soporte metálico color negro mate.</v>
      </c>
      <c r="E117" s="1210"/>
      <c r="F117" s="1210"/>
      <c r="G117" s="1210"/>
      <c r="H117" s="464"/>
    </row>
    <row r="118" spans="3:8" ht="15.75">
      <c r="C118" s="465"/>
      <c r="D118" s="465"/>
      <c r="E118" s="465"/>
      <c r="F118" s="465"/>
      <c r="G118" s="465"/>
      <c r="H118" s="465"/>
    </row>
    <row r="119" spans="3:8" ht="15">
      <c r="C119" s="468" t="s">
        <v>1259</v>
      </c>
      <c r="D119" s="469"/>
      <c r="E119" s="469"/>
      <c r="F119" s="469"/>
      <c r="G119" s="469"/>
      <c r="H119" s="470"/>
    </row>
    <row r="120" spans="3:8" ht="15">
      <c r="C120" s="474" t="s">
        <v>8</v>
      </c>
      <c r="D120" s="474" t="s">
        <v>10</v>
      </c>
      <c r="E120" s="474" t="s">
        <v>1261</v>
      </c>
      <c r="F120" s="883" t="s">
        <v>1262</v>
      </c>
      <c r="G120" s="883" t="s">
        <v>1263</v>
      </c>
      <c r="H120" s="882" t="s">
        <v>1264</v>
      </c>
    </row>
    <row r="121" spans="3:8" ht="15">
      <c r="C121" s="476" t="s">
        <v>1282</v>
      </c>
      <c r="D121" s="512"/>
      <c r="E121" s="478"/>
      <c r="F121" s="479"/>
      <c r="G121" s="525"/>
      <c r="H121" s="479">
        <f>5%*H135</f>
        <v>2.0710360000000001E-2</v>
      </c>
    </row>
    <row r="122" spans="3:8" ht="15">
      <c r="C122" s="476"/>
      <c r="D122" s="512"/>
      <c r="E122" s="476"/>
      <c r="F122" s="510"/>
      <c r="G122" s="566"/>
      <c r="H122" s="510"/>
    </row>
    <row r="123" spans="3:8" ht="15">
      <c r="C123" s="476"/>
      <c r="D123" s="512"/>
      <c r="E123" s="476"/>
      <c r="F123" s="510"/>
      <c r="G123" s="511"/>
      <c r="H123" s="510"/>
    </row>
    <row r="124" spans="3:8" ht="15">
      <c r="C124" s="476"/>
      <c r="D124" s="512"/>
      <c r="E124" s="476"/>
      <c r="F124" s="510"/>
      <c r="G124" s="511"/>
      <c r="H124" s="510"/>
    </row>
    <row r="125" spans="3:8" ht="15">
      <c r="C125" s="476"/>
      <c r="D125" s="512"/>
      <c r="E125" s="476"/>
      <c r="F125" s="510"/>
      <c r="G125" s="511"/>
      <c r="H125" s="510"/>
    </row>
    <row r="126" spans="3:8" ht="15">
      <c r="C126" s="476"/>
      <c r="D126" s="490"/>
      <c r="E126" s="476"/>
      <c r="F126" s="510"/>
      <c r="G126" s="511"/>
      <c r="H126" s="494"/>
    </row>
    <row r="127" spans="3:8" ht="15">
      <c r="C127" s="515" t="s">
        <v>1279</v>
      </c>
      <c r="D127" s="514"/>
      <c r="E127" s="515"/>
      <c r="F127" s="563"/>
      <c r="G127" s="590"/>
      <c r="H127" s="564">
        <f>SUM(H121:H126)</f>
        <v>2.0710360000000001E-2</v>
      </c>
    </row>
    <row r="128" spans="3:8" ht="15">
      <c r="C128" s="502" t="s">
        <v>1267</v>
      </c>
      <c r="D128" s="503"/>
      <c r="E128" s="503"/>
      <c r="F128" s="503"/>
      <c r="G128" s="504"/>
      <c r="H128" s="470"/>
    </row>
    <row r="129" spans="3:8" ht="15">
      <c r="C129" s="883" t="s">
        <v>8</v>
      </c>
      <c r="D129" s="573" t="s">
        <v>10</v>
      </c>
      <c r="E129" s="883" t="s">
        <v>1268</v>
      </c>
      <c r="F129" s="883" t="s">
        <v>1262</v>
      </c>
      <c r="G129" s="583" t="s">
        <v>1263</v>
      </c>
      <c r="H129" s="883" t="s">
        <v>1264</v>
      </c>
    </row>
    <row r="130" spans="3:8" ht="15">
      <c r="C130" s="601" t="s">
        <v>1577</v>
      </c>
      <c r="D130" s="512">
        <v>1</v>
      </c>
      <c r="E130" s="599">
        <f>+'MANO DE OBRA'!F28</f>
        <v>3.87</v>
      </c>
      <c r="F130" s="510">
        <f t="shared" ref="F130:F131" si="4">D130*E130</f>
        <v>3.87</v>
      </c>
      <c r="G130" s="511">
        <v>9.6799999999999997E-2</v>
      </c>
      <c r="H130" s="510">
        <f t="shared" ref="H130:H131" si="5">F130*G130</f>
        <v>0.374616</v>
      </c>
    </row>
    <row r="131" spans="3:8" ht="15">
      <c r="C131" s="509" t="s">
        <v>1401</v>
      </c>
      <c r="D131" s="576">
        <v>0.1</v>
      </c>
      <c r="E131" s="584">
        <f>+'MANO DE OBRA'!F69</f>
        <v>4.09</v>
      </c>
      <c r="F131" s="510">
        <f t="shared" si="4"/>
        <v>0.40900000000000003</v>
      </c>
      <c r="G131" s="511">
        <f>+G130</f>
        <v>9.6799999999999997E-2</v>
      </c>
      <c r="H131" s="510">
        <f t="shared" si="5"/>
        <v>3.95912E-2</v>
      </c>
    </row>
    <row r="132" spans="3:8" ht="15">
      <c r="C132" s="509"/>
      <c r="D132" s="576"/>
      <c r="E132" s="584"/>
      <c r="F132" s="510"/>
      <c r="G132" s="566"/>
      <c r="H132" s="510"/>
    </row>
    <row r="133" spans="3:8" ht="15">
      <c r="C133" s="509"/>
      <c r="D133" s="512"/>
      <c r="E133" s="476"/>
      <c r="F133" s="510"/>
      <c r="G133" s="491"/>
      <c r="H133" s="510"/>
    </row>
    <row r="134" spans="3:8" ht="15">
      <c r="C134" s="509"/>
      <c r="D134" s="512"/>
      <c r="E134" s="476"/>
      <c r="F134" s="510"/>
      <c r="G134" s="512"/>
      <c r="H134" s="510"/>
    </row>
    <row r="135" spans="3:8" ht="15">
      <c r="C135" s="514" t="s">
        <v>1269</v>
      </c>
      <c r="D135" s="514"/>
      <c r="E135" s="515"/>
      <c r="F135" s="514"/>
      <c r="G135" s="470"/>
      <c r="H135" s="501">
        <f>SUM(H130:H134)</f>
        <v>0.4142072</v>
      </c>
    </row>
    <row r="136" spans="3:8" ht="15">
      <c r="C136" s="502" t="s">
        <v>547</v>
      </c>
      <c r="D136" s="469"/>
      <c r="E136" s="503"/>
      <c r="F136" s="503"/>
      <c r="G136" s="469"/>
      <c r="H136" s="470"/>
    </row>
    <row r="137" spans="3:8" ht="15">
      <c r="C137" s="579" t="s">
        <v>8</v>
      </c>
      <c r="D137" s="519"/>
      <c r="E137" s="519" t="s">
        <v>9</v>
      </c>
      <c r="F137" s="520" t="s">
        <v>10</v>
      </c>
      <c r="G137" s="520" t="s">
        <v>1270</v>
      </c>
      <c r="H137" s="519" t="s">
        <v>1264</v>
      </c>
    </row>
    <row r="138" spans="3:8" ht="72" customHeight="1">
      <c r="C138" s="1240" t="s">
        <v>1770</v>
      </c>
      <c r="D138" s="1241"/>
      <c r="E138" s="737" t="s">
        <v>1257</v>
      </c>
      <c r="F138" s="734">
        <v>1</v>
      </c>
      <c r="G138" s="735">
        <v>28.74</v>
      </c>
      <c r="H138" s="619">
        <f>F138*G138</f>
        <v>28.74</v>
      </c>
    </row>
    <row r="139" spans="3:8" ht="15">
      <c r="C139" s="528"/>
      <c r="D139" s="491"/>
      <c r="E139" s="529"/>
      <c r="F139" s="512"/>
      <c r="G139" s="595"/>
      <c r="H139" s="510"/>
    </row>
    <row r="140" spans="3:8" ht="15">
      <c r="C140" s="528"/>
      <c r="D140" s="491"/>
      <c r="E140" s="594"/>
      <c r="F140" s="512"/>
      <c r="G140" s="595"/>
      <c r="H140" s="510"/>
    </row>
    <row r="141" spans="3:8" ht="15">
      <c r="C141" s="528"/>
      <c r="D141" s="491"/>
      <c r="E141" s="529"/>
      <c r="F141" s="512"/>
      <c r="G141" s="531"/>
      <c r="H141" s="510"/>
    </row>
    <row r="142" spans="3:8" ht="15">
      <c r="C142" s="528"/>
      <c r="D142" s="491"/>
      <c r="E142" s="529"/>
      <c r="F142" s="512"/>
      <c r="G142" s="531"/>
      <c r="H142" s="510"/>
    </row>
    <row r="143" spans="3:8" ht="15">
      <c r="C143" s="528"/>
      <c r="D143" s="491"/>
      <c r="E143" s="529"/>
      <c r="F143" s="512"/>
      <c r="G143" s="531"/>
      <c r="H143" s="510"/>
    </row>
    <row r="144" spans="3:8" ht="15">
      <c r="C144" s="528"/>
      <c r="D144" s="491"/>
      <c r="E144" s="529"/>
      <c r="F144" s="512"/>
      <c r="G144" s="531"/>
      <c r="H144" s="532"/>
    </row>
    <row r="145" spans="3:8" ht="15">
      <c r="C145" s="528"/>
      <c r="D145" s="491"/>
      <c r="E145" s="529"/>
      <c r="F145" s="512"/>
      <c r="G145" s="531"/>
      <c r="H145" s="532"/>
    </row>
    <row r="146" spans="3:8" ht="15">
      <c r="C146" s="533"/>
      <c r="D146" s="498"/>
      <c r="E146" s="534"/>
      <c r="F146" s="497"/>
      <c r="G146" s="535"/>
      <c r="H146" s="536"/>
    </row>
    <row r="147" spans="3:8" ht="15">
      <c r="C147" s="476" t="s">
        <v>1271</v>
      </c>
      <c r="D147" s="531"/>
      <c r="E147" s="538"/>
      <c r="F147" s="498"/>
      <c r="G147" s="497"/>
      <c r="H147" s="539">
        <f>SUM(H138:H146)</f>
        <v>28.74</v>
      </c>
    </row>
    <row r="148" spans="3:8" ht="15">
      <c r="C148" s="468" t="s">
        <v>1272</v>
      </c>
      <c r="D148" s="469"/>
      <c r="E148" s="469"/>
      <c r="F148" s="469"/>
      <c r="G148" s="469"/>
      <c r="H148" s="470"/>
    </row>
    <row r="149" spans="3:8" ht="15">
      <c r="C149" s="579" t="s">
        <v>8</v>
      </c>
      <c r="D149" s="519"/>
      <c r="E149" s="519" t="s">
        <v>9</v>
      </c>
      <c r="F149" s="543" t="s">
        <v>10</v>
      </c>
      <c r="G149" s="520" t="s">
        <v>1261</v>
      </c>
      <c r="H149" s="519" t="s">
        <v>1264</v>
      </c>
    </row>
    <row r="150" spans="3:8" ht="15">
      <c r="C150" s="1195"/>
      <c r="D150" s="1196"/>
      <c r="E150" s="545"/>
      <c r="F150" s="567"/>
      <c r="G150" s="544"/>
      <c r="H150" s="479"/>
    </row>
    <row r="151" spans="3:8" ht="15">
      <c r="C151" s="613"/>
      <c r="D151" s="531"/>
      <c r="E151" s="547"/>
      <c r="F151" s="512"/>
      <c r="G151" s="476"/>
      <c r="H151" s="510"/>
    </row>
    <row r="152" spans="3:8" ht="15">
      <c r="C152" s="613"/>
      <c r="D152" s="531"/>
      <c r="E152" s="547"/>
      <c r="F152" s="512"/>
      <c r="G152" s="476"/>
      <c r="H152" s="510"/>
    </row>
    <row r="153" spans="3:8" ht="15">
      <c r="C153" s="613"/>
      <c r="D153" s="531"/>
      <c r="E153" s="547"/>
      <c r="F153" s="512"/>
      <c r="G153" s="476"/>
      <c r="H153" s="510"/>
    </row>
    <row r="154" spans="3:8" ht="15">
      <c r="C154" s="515" t="s">
        <v>1273</v>
      </c>
      <c r="D154" s="548"/>
      <c r="E154" s="548"/>
      <c r="F154" s="549"/>
      <c r="G154" s="550"/>
      <c r="H154" s="620">
        <f>SUM(H150:H153)</f>
        <v>0</v>
      </c>
    </row>
    <row r="155" spans="3:8" ht="15">
      <c r="C155" s="491"/>
      <c r="D155" s="491"/>
      <c r="E155" s="496"/>
      <c r="F155" s="498"/>
      <c r="G155" s="551"/>
      <c r="H155" s="552">
        <f>H127+H135+H147+H154</f>
        <v>29.174917559999997</v>
      </c>
    </row>
    <row r="156" spans="3:8" ht="15">
      <c r="C156" s="553"/>
      <c r="D156" s="553"/>
      <c r="E156" s="515" t="s">
        <v>1274</v>
      </c>
      <c r="F156" s="549"/>
      <c r="G156" s="548"/>
      <c r="H156" s="470">
        <f>ROUND((H154+H147+H135+H127),2)</f>
        <v>29.17</v>
      </c>
    </row>
    <row r="157" spans="3:8" ht="15">
      <c r="C157" s="553"/>
      <c r="D157" s="553"/>
      <c r="E157" s="468" t="s">
        <v>1275</v>
      </c>
      <c r="F157" s="549"/>
      <c r="G157" s="554">
        <v>0.15</v>
      </c>
      <c r="H157" s="548">
        <f>H156*G157</f>
        <v>4.3754999999999997</v>
      </c>
    </row>
    <row r="158" spans="3:8" ht="15">
      <c r="C158" s="553"/>
      <c r="D158" s="553"/>
      <c r="E158" s="468" t="s">
        <v>1276</v>
      </c>
      <c r="F158" s="549"/>
      <c r="G158" s="554">
        <v>0.05</v>
      </c>
      <c r="H158" s="548">
        <f>H156*G158</f>
        <v>1.4585000000000001</v>
      </c>
    </row>
    <row r="159" spans="3:8" ht="15">
      <c r="C159" s="553"/>
      <c r="D159" s="553"/>
      <c r="E159" s="468" t="s">
        <v>1277</v>
      </c>
      <c r="F159" s="549"/>
      <c r="G159" s="548"/>
      <c r="H159" s="548">
        <f>SUM(H156:H158)</f>
        <v>35.004000000000005</v>
      </c>
    </row>
    <row r="160" spans="3:8" ht="15">
      <c r="C160" s="553"/>
      <c r="D160" s="553"/>
      <c r="E160" s="502" t="s">
        <v>1587</v>
      </c>
      <c r="F160" s="498"/>
      <c r="G160" s="535"/>
      <c r="H160" s="555">
        <f>ROUND((H159),2)</f>
        <v>35</v>
      </c>
    </row>
    <row r="161" spans="3:8" ht="15.75">
      <c r="C161" s="650" t="s">
        <v>1772</v>
      </c>
      <c r="D161" s="465"/>
      <c r="E161" s="556"/>
      <c r="F161" s="460"/>
      <c r="G161" s="460"/>
      <c r="H161" s="556"/>
    </row>
    <row r="162" spans="3:8" ht="15.75">
      <c r="C162" s="465"/>
      <c r="D162" s="465"/>
      <c r="E162" s="465"/>
      <c r="F162" s="465"/>
      <c r="G162" s="465"/>
      <c r="H162" s="465"/>
    </row>
    <row r="163" spans="3:8" ht="15.75">
      <c r="C163" s="651" t="s">
        <v>1403</v>
      </c>
      <c r="D163" s="465"/>
      <c r="E163" s="465"/>
      <c r="F163" s="465"/>
      <c r="G163" s="465"/>
      <c r="H163" s="460"/>
    </row>
    <row r="164" spans="3:8" ht="15.75">
      <c r="C164" s="455"/>
      <c r="D164" s="465"/>
      <c r="E164" s="465"/>
      <c r="F164" s="557"/>
      <c r="G164" s="558"/>
      <c r="H164" s="558"/>
    </row>
    <row r="165" spans="3:8">
      <c r="C165" s="455"/>
      <c r="D165" s="559"/>
      <c r="E165" s="559"/>
      <c r="F165" s="1205" t="s">
        <v>1405</v>
      </c>
      <c r="G165" s="1205"/>
      <c r="H165" s="1205"/>
    </row>
    <row r="166" spans="3:8">
      <c r="C166" s="455"/>
      <c r="D166" s="559"/>
      <c r="E166" s="559"/>
      <c r="F166" s="1205"/>
      <c r="G166" s="1205"/>
      <c r="H166" s="1205"/>
    </row>
    <row r="167" spans="3:8" ht="15.75">
      <c r="C167" s="455"/>
      <c r="D167" s="460"/>
      <c r="E167" s="460"/>
      <c r="F167" s="560"/>
      <c r="G167" s="560"/>
      <c r="H167" s="460"/>
    </row>
    <row r="168" spans="3:8" ht="80.099999999999994" customHeight="1">
      <c r="C168" s="453"/>
      <c r="D168" s="453"/>
      <c r="E168" s="453"/>
      <c r="F168" s="453"/>
      <c r="G168" s="453"/>
      <c r="H168" s="453"/>
    </row>
    <row r="169" spans="3:8" ht="15.75">
      <c r="C169" s="455"/>
      <c r="D169" s="455"/>
      <c r="E169" s="455"/>
      <c r="F169" s="456"/>
      <c r="G169" s="457"/>
      <c r="H169" s="457"/>
    </row>
    <row r="170" spans="3:8" ht="21">
      <c r="C170" s="1208" t="s">
        <v>1579</v>
      </c>
      <c r="D170" s="1208"/>
      <c r="E170" s="1208"/>
      <c r="F170" s="1208"/>
      <c r="G170" s="1208"/>
      <c r="H170" s="1208"/>
    </row>
    <row r="171" spans="3:8" ht="15.75">
      <c r="C171" s="458" t="s">
        <v>1255</v>
      </c>
      <c r="D171" s="459" t="str">
        <f>+'PRESUPUESTO UNIV UARTES'!B188</f>
        <v>7.06</v>
      </c>
      <c r="E171" s="460"/>
      <c r="F171" s="460"/>
      <c r="G171" s="461" t="s">
        <v>1256</v>
      </c>
      <c r="H171" s="462" t="str">
        <f>+'PRESUPUESTO UNIV UARTES'!G188</f>
        <v>u</v>
      </c>
    </row>
    <row r="172" spans="3:8" ht="109.5" customHeight="1">
      <c r="C172" s="463" t="s">
        <v>1258</v>
      </c>
      <c r="D172" s="1210" t="str">
        <f>+'PRESUPUESTO UNIV UARTES'!C188</f>
        <v>Revisión, mantenimiento general en vidrios de tragaluces/ lucernarios y Cúpulas de terrazas Universidad de las Artes-Incluye cambio de policarbonato y vidrios quebrados del lucernario/tragaluces/cúpula; cambio de elementos de sujeción; cambio de perfiles de sellado de goma; tratamiento de hierro; pintura anticorrosiva en platinas y perfiles; silicón, en vidrios de tragaluces/lucernarios/cúpula y todos los elementos necesarios para su funcionamiento (Gobernación-Tábara- Biblioteca).</v>
      </c>
      <c r="E172" s="1210"/>
      <c r="F172" s="1210"/>
      <c r="G172" s="1210"/>
      <c r="H172" s="464"/>
    </row>
    <row r="173" spans="3:8" ht="15.75">
      <c r="C173" s="465"/>
      <c r="D173" s="465"/>
      <c r="E173" s="465"/>
      <c r="F173" s="465"/>
      <c r="G173" s="465"/>
      <c r="H173" s="465"/>
    </row>
    <row r="174" spans="3:8" ht="15">
      <c r="C174" s="468" t="s">
        <v>1259</v>
      </c>
      <c r="D174" s="469"/>
      <c r="E174" s="469"/>
      <c r="F174" s="469"/>
      <c r="G174" s="469"/>
      <c r="H174" s="470"/>
    </row>
    <row r="175" spans="3:8" ht="15">
      <c r="C175" s="474" t="s">
        <v>8</v>
      </c>
      <c r="D175" s="474" t="s">
        <v>10</v>
      </c>
      <c r="E175" s="474" t="s">
        <v>1261</v>
      </c>
      <c r="F175" s="883" t="s">
        <v>1262</v>
      </c>
      <c r="G175" s="883" t="s">
        <v>1263</v>
      </c>
      <c r="H175" s="882" t="s">
        <v>1264</v>
      </c>
    </row>
    <row r="176" spans="3:8" ht="15">
      <c r="C176" s="476" t="s">
        <v>1282</v>
      </c>
      <c r="D176" s="512"/>
      <c r="E176" s="478"/>
      <c r="F176" s="479"/>
      <c r="G176" s="525"/>
      <c r="H176" s="479">
        <f>5%*H191</f>
        <v>7.9366027499999987</v>
      </c>
    </row>
    <row r="177" spans="3:8" ht="15">
      <c r="C177" s="476"/>
      <c r="D177" s="512"/>
      <c r="E177" s="476"/>
      <c r="F177" s="510"/>
      <c r="G177" s="566"/>
      <c r="H177" s="510"/>
    </row>
    <row r="178" spans="3:8" ht="15">
      <c r="C178" s="476"/>
      <c r="D178" s="512"/>
      <c r="E178" s="476"/>
      <c r="F178" s="510"/>
      <c r="G178" s="511"/>
      <c r="H178" s="510"/>
    </row>
    <row r="179" spans="3:8" ht="15">
      <c r="C179" s="476"/>
      <c r="D179" s="512"/>
      <c r="E179" s="476"/>
      <c r="F179" s="510"/>
      <c r="G179" s="511"/>
      <c r="H179" s="510"/>
    </row>
    <row r="180" spans="3:8" ht="15">
      <c r="C180" s="476"/>
      <c r="D180" s="512"/>
      <c r="E180" s="476"/>
      <c r="F180" s="510"/>
      <c r="G180" s="511"/>
      <c r="H180" s="510"/>
    </row>
    <row r="181" spans="3:8" ht="15">
      <c r="C181" s="476"/>
      <c r="D181" s="490"/>
      <c r="E181" s="476"/>
      <c r="F181" s="510"/>
      <c r="G181" s="511"/>
      <c r="H181" s="494"/>
    </row>
    <row r="182" spans="3:8" ht="15">
      <c r="C182" s="515" t="s">
        <v>1279</v>
      </c>
      <c r="D182" s="514"/>
      <c r="E182" s="515"/>
      <c r="F182" s="563"/>
      <c r="G182" s="590"/>
      <c r="H182" s="564">
        <f>SUM(H176:H181)</f>
        <v>7.9366027499999987</v>
      </c>
    </row>
    <row r="183" spans="3:8" ht="15">
      <c r="C183" s="502" t="s">
        <v>1267</v>
      </c>
      <c r="D183" s="503"/>
      <c r="E183" s="503"/>
      <c r="F183" s="503"/>
      <c r="G183" s="504"/>
      <c r="H183" s="470"/>
    </row>
    <row r="184" spans="3:8" ht="15">
      <c r="C184" s="883" t="s">
        <v>8</v>
      </c>
      <c r="D184" s="573" t="s">
        <v>10</v>
      </c>
      <c r="E184" s="883" t="s">
        <v>1268</v>
      </c>
      <c r="F184" s="883" t="s">
        <v>1262</v>
      </c>
      <c r="G184" s="583" t="s">
        <v>1263</v>
      </c>
      <c r="H184" s="883" t="s">
        <v>1264</v>
      </c>
    </row>
    <row r="185" spans="3:8" ht="15">
      <c r="C185" s="600" t="s">
        <v>1280</v>
      </c>
      <c r="D185" s="567">
        <v>4</v>
      </c>
      <c r="E185" s="587">
        <f>+'MANO DE OBRA'!F17</f>
        <v>3.83</v>
      </c>
      <c r="F185" s="479">
        <f>D185*E185</f>
        <v>15.32</v>
      </c>
      <c r="G185" s="565">
        <v>4.5495000000000001</v>
      </c>
      <c r="H185" s="479">
        <f>F185*G185</f>
        <v>69.698340000000002</v>
      </c>
    </row>
    <row r="186" spans="3:8" ht="30">
      <c r="C186" s="601" t="s">
        <v>1617</v>
      </c>
      <c r="D186" s="512">
        <v>4</v>
      </c>
      <c r="E186" s="599">
        <f>+'MANO DE OBRA'!F30</f>
        <v>3.87</v>
      </c>
      <c r="F186" s="510">
        <f t="shared" ref="F186:F187" si="6">D186*E186</f>
        <v>15.48</v>
      </c>
      <c r="G186" s="511">
        <f>+G185</f>
        <v>4.5495000000000001</v>
      </c>
      <c r="H186" s="510">
        <f t="shared" ref="H186:H187" si="7">F186*G186</f>
        <v>70.426259999999999</v>
      </c>
    </row>
    <row r="187" spans="3:8" ht="15">
      <c r="C187" s="509" t="s">
        <v>1401</v>
      </c>
      <c r="D187" s="576">
        <v>1</v>
      </c>
      <c r="E187" s="584">
        <f>+'MANO DE OBRA'!F69</f>
        <v>4.09</v>
      </c>
      <c r="F187" s="510">
        <f t="shared" si="6"/>
        <v>4.09</v>
      </c>
      <c r="G187" s="511">
        <f>+G185</f>
        <v>4.5495000000000001</v>
      </c>
      <c r="H187" s="510">
        <f t="shared" si="7"/>
        <v>18.607454999999998</v>
      </c>
    </row>
    <row r="188" spans="3:8" ht="15">
      <c r="C188" s="509"/>
      <c r="D188" s="576"/>
      <c r="E188" s="584"/>
      <c r="F188" s="510"/>
      <c r="G188" s="566"/>
      <c r="H188" s="510"/>
    </row>
    <row r="189" spans="3:8" ht="15">
      <c r="C189" s="509"/>
      <c r="D189" s="512"/>
      <c r="E189" s="476"/>
      <c r="F189" s="510"/>
      <c r="G189" s="491"/>
      <c r="H189" s="510"/>
    </row>
    <row r="190" spans="3:8" ht="15">
      <c r="C190" s="509"/>
      <c r="D190" s="512"/>
      <c r="E190" s="476"/>
      <c r="F190" s="510"/>
      <c r="G190" s="512"/>
      <c r="H190" s="510"/>
    </row>
    <row r="191" spans="3:8" ht="15">
      <c r="C191" s="514" t="s">
        <v>1269</v>
      </c>
      <c r="D191" s="514"/>
      <c r="E191" s="515"/>
      <c r="F191" s="514"/>
      <c r="G191" s="470"/>
      <c r="H191" s="501">
        <f>SUM(H185:H190)</f>
        <v>158.73205499999997</v>
      </c>
    </row>
    <row r="192" spans="3:8" ht="15">
      <c r="C192" s="502" t="s">
        <v>547</v>
      </c>
      <c r="D192" s="469"/>
      <c r="E192" s="503"/>
      <c r="F192" s="503"/>
      <c r="G192" s="469"/>
      <c r="H192" s="470"/>
    </row>
    <row r="193" spans="3:8" ht="15">
      <c r="C193" s="579" t="s">
        <v>8</v>
      </c>
      <c r="D193" s="519"/>
      <c r="E193" s="519" t="s">
        <v>9</v>
      </c>
      <c r="F193" s="520" t="s">
        <v>10</v>
      </c>
      <c r="G193" s="520" t="s">
        <v>1270</v>
      </c>
      <c r="H193" s="519" t="s">
        <v>1264</v>
      </c>
    </row>
    <row r="194" spans="3:8" ht="165" customHeight="1">
      <c r="C194" s="1195" t="s">
        <v>512</v>
      </c>
      <c r="D194" s="1196"/>
      <c r="E194" s="737" t="s">
        <v>1257</v>
      </c>
      <c r="F194" s="734">
        <v>1</v>
      </c>
      <c r="G194" s="735">
        <v>6500</v>
      </c>
      <c r="H194" s="619">
        <f>F194*G194</f>
        <v>6500</v>
      </c>
    </row>
    <row r="195" spans="3:8" ht="15">
      <c r="C195" s="528"/>
      <c r="D195" s="491"/>
      <c r="E195" s="529"/>
      <c r="F195" s="512"/>
      <c r="G195" s="595"/>
      <c r="H195" s="510"/>
    </row>
    <row r="196" spans="3:8" ht="15">
      <c r="C196" s="528"/>
      <c r="D196" s="491"/>
      <c r="E196" s="594"/>
      <c r="F196" s="512"/>
      <c r="G196" s="595"/>
      <c r="H196" s="510"/>
    </row>
    <row r="197" spans="3:8" ht="15">
      <c r="C197" s="528"/>
      <c r="D197" s="491"/>
      <c r="E197" s="529"/>
      <c r="F197" s="512"/>
      <c r="G197" s="531"/>
      <c r="H197" s="510"/>
    </row>
    <row r="198" spans="3:8" ht="15">
      <c r="C198" s="528"/>
      <c r="D198" s="491"/>
      <c r="E198" s="529"/>
      <c r="F198" s="512"/>
      <c r="G198" s="531"/>
      <c r="H198" s="510"/>
    </row>
    <row r="199" spans="3:8" ht="15">
      <c r="C199" s="528"/>
      <c r="D199" s="491"/>
      <c r="E199" s="529"/>
      <c r="F199" s="512"/>
      <c r="G199" s="531"/>
      <c r="H199" s="510"/>
    </row>
    <row r="200" spans="3:8" ht="15">
      <c r="C200" s="528"/>
      <c r="D200" s="491"/>
      <c r="E200" s="529"/>
      <c r="F200" s="512"/>
      <c r="G200" s="531"/>
      <c r="H200" s="532"/>
    </row>
    <row r="201" spans="3:8" ht="15">
      <c r="C201" s="528"/>
      <c r="D201" s="491"/>
      <c r="E201" s="529"/>
      <c r="F201" s="512"/>
      <c r="G201" s="531"/>
      <c r="H201" s="532"/>
    </row>
    <row r="202" spans="3:8" ht="15">
      <c r="C202" s="533"/>
      <c r="D202" s="498"/>
      <c r="E202" s="534"/>
      <c r="F202" s="497"/>
      <c r="G202" s="535"/>
      <c r="H202" s="536"/>
    </row>
    <row r="203" spans="3:8" ht="15">
      <c r="C203" s="476" t="s">
        <v>1271</v>
      </c>
      <c r="D203" s="531"/>
      <c r="E203" s="538"/>
      <c r="F203" s="498"/>
      <c r="G203" s="497"/>
      <c r="H203" s="539">
        <f>SUM(H194:H202)</f>
        <v>6500</v>
      </c>
    </row>
    <row r="204" spans="3:8" ht="15">
      <c r="C204" s="468" t="s">
        <v>1272</v>
      </c>
      <c r="D204" s="469"/>
      <c r="E204" s="469"/>
      <c r="F204" s="469"/>
      <c r="G204" s="469"/>
      <c r="H204" s="470"/>
    </row>
    <row r="205" spans="3:8" ht="15">
      <c r="C205" s="579" t="s">
        <v>8</v>
      </c>
      <c r="D205" s="519"/>
      <c r="E205" s="519" t="s">
        <v>9</v>
      </c>
      <c r="F205" s="543" t="s">
        <v>10</v>
      </c>
      <c r="G205" s="520" t="s">
        <v>1261</v>
      </c>
      <c r="H205" s="519" t="s">
        <v>1264</v>
      </c>
    </row>
    <row r="206" spans="3:8" ht="15">
      <c r="C206" s="1195"/>
      <c r="D206" s="1196"/>
      <c r="E206" s="545"/>
      <c r="F206" s="567"/>
      <c r="G206" s="544"/>
      <c r="H206" s="479"/>
    </row>
    <row r="207" spans="3:8" ht="15">
      <c r="C207" s="613"/>
      <c r="D207" s="531"/>
      <c r="E207" s="547"/>
      <c r="F207" s="512"/>
      <c r="G207" s="476"/>
      <c r="H207" s="510"/>
    </row>
    <row r="208" spans="3:8" ht="15">
      <c r="C208" s="613"/>
      <c r="D208" s="531"/>
      <c r="E208" s="547"/>
      <c r="F208" s="512"/>
      <c r="G208" s="476"/>
      <c r="H208" s="510"/>
    </row>
    <row r="209" spans="3:8" ht="15">
      <c r="C209" s="613"/>
      <c r="D209" s="531"/>
      <c r="E209" s="547"/>
      <c r="F209" s="512"/>
      <c r="G209" s="476"/>
      <c r="H209" s="510"/>
    </row>
    <row r="210" spans="3:8" ht="15">
      <c r="C210" s="515" t="s">
        <v>1273</v>
      </c>
      <c r="D210" s="548"/>
      <c r="E210" s="548"/>
      <c r="F210" s="549"/>
      <c r="G210" s="550"/>
      <c r="H210" s="620">
        <f>SUM(H206:H209)</f>
        <v>0</v>
      </c>
    </row>
    <row r="211" spans="3:8" ht="15">
      <c r="C211" s="491"/>
      <c r="D211" s="491"/>
      <c r="E211" s="496"/>
      <c r="F211" s="498"/>
      <c r="G211" s="551"/>
      <c r="H211" s="552">
        <f>H182+H191+H203+H210</f>
        <v>6666.6686577500004</v>
      </c>
    </row>
    <row r="212" spans="3:8" ht="15">
      <c r="C212" s="553"/>
      <c r="D212" s="553"/>
      <c r="E212" s="515" t="s">
        <v>1274</v>
      </c>
      <c r="F212" s="549"/>
      <c r="G212" s="548"/>
      <c r="H212" s="470">
        <f>ROUND((H210+H203+H191+H182),2)</f>
        <v>6666.67</v>
      </c>
    </row>
    <row r="213" spans="3:8" ht="15">
      <c r="C213" s="553"/>
      <c r="D213" s="553"/>
      <c r="E213" s="468" t="s">
        <v>1275</v>
      </c>
      <c r="F213" s="549"/>
      <c r="G213" s="554">
        <v>0.15</v>
      </c>
      <c r="H213" s="548">
        <f>H212*G213</f>
        <v>1000.0005</v>
      </c>
    </row>
    <row r="214" spans="3:8" ht="15">
      <c r="C214" s="553"/>
      <c r="D214" s="553"/>
      <c r="E214" s="468" t="s">
        <v>1276</v>
      </c>
      <c r="F214" s="549"/>
      <c r="G214" s="554">
        <v>0.05</v>
      </c>
      <c r="H214" s="548">
        <f>H212*G214</f>
        <v>333.33350000000002</v>
      </c>
    </row>
    <row r="215" spans="3:8" ht="15">
      <c r="C215" s="553"/>
      <c r="D215" s="553"/>
      <c r="E215" s="468" t="s">
        <v>1277</v>
      </c>
      <c r="F215" s="549"/>
      <c r="G215" s="548"/>
      <c r="H215" s="548">
        <f>SUM(H212:H214)</f>
        <v>8000.0039999999999</v>
      </c>
    </row>
    <row r="216" spans="3:8" ht="15">
      <c r="C216" s="553"/>
      <c r="D216" s="553"/>
      <c r="E216" s="502" t="s">
        <v>1587</v>
      </c>
      <c r="F216" s="498"/>
      <c r="G216" s="535"/>
      <c r="H216" s="555">
        <f>ROUND((H215),2)</f>
        <v>8000</v>
      </c>
    </row>
    <row r="217" spans="3:8" ht="15.75">
      <c r="C217" s="650" t="s">
        <v>1631</v>
      </c>
      <c r="D217" s="465"/>
      <c r="E217" s="556"/>
      <c r="F217" s="460"/>
      <c r="G217" s="460"/>
      <c r="H217" s="556"/>
    </row>
    <row r="218" spans="3:8" ht="15.75">
      <c r="C218" s="465"/>
      <c r="D218" s="465"/>
      <c r="E218" s="465"/>
      <c r="F218" s="465"/>
      <c r="G218" s="465"/>
      <c r="H218" s="465"/>
    </row>
    <row r="219" spans="3:8" ht="15.75">
      <c r="C219" s="651" t="s">
        <v>1403</v>
      </c>
      <c r="D219" s="465"/>
      <c r="E219" s="465"/>
      <c r="F219" s="465"/>
      <c r="G219" s="465"/>
      <c r="H219" s="460"/>
    </row>
    <row r="220" spans="3:8" ht="15.75">
      <c r="C220" s="455"/>
      <c r="D220" s="465"/>
      <c r="E220" s="465"/>
      <c r="F220" s="557"/>
      <c r="G220" s="558"/>
      <c r="H220" s="558"/>
    </row>
    <row r="221" spans="3:8">
      <c r="C221" s="455"/>
      <c r="D221" s="559"/>
      <c r="E221" s="559"/>
      <c r="F221" s="1205" t="s">
        <v>1405</v>
      </c>
      <c r="G221" s="1205"/>
      <c r="H221" s="1205"/>
    </row>
    <row r="222" spans="3:8">
      <c r="C222" s="455"/>
      <c r="D222" s="559"/>
      <c r="E222" s="559"/>
      <c r="F222" s="1205"/>
      <c r="G222" s="1205"/>
      <c r="H222" s="1205"/>
    </row>
    <row r="223" spans="3:8" ht="15.75">
      <c r="C223" s="455"/>
      <c r="D223" s="460"/>
      <c r="E223" s="460"/>
      <c r="F223" s="560"/>
      <c r="G223" s="560"/>
      <c r="H223" s="460"/>
    </row>
    <row r="268" spans="3:8" ht="80.099999999999994" customHeight="1">
      <c r="C268" s="453"/>
      <c r="D268" s="453"/>
      <c r="E268" s="453"/>
      <c r="F268" s="453"/>
      <c r="G268" s="453"/>
      <c r="H268" s="453"/>
    </row>
    <row r="269" spans="3:8" ht="15.75">
      <c r="C269" s="455"/>
      <c r="D269" s="455"/>
      <c r="E269" s="455"/>
      <c r="F269" s="456"/>
      <c r="G269" s="457"/>
      <c r="H269" s="457"/>
    </row>
    <row r="270" spans="3:8" ht="21">
      <c r="C270" s="1208" t="s">
        <v>1579</v>
      </c>
      <c r="D270" s="1208"/>
      <c r="E270" s="1208"/>
      <c r="F270" s="1208"/>
      <c r="G270" s="1208"/>
      <c r="H270" s="1208"/>
    </row>
    <row r="271" spans="3:8" ht="15.75">
      <c r="C271" s="458" t="s">
        <v>1255</v>
      </c>
      <c r="D271" s="459" t="str">
        <f>+'PRESUPUESTO UNIV UARTES'!B191</f>
        <v>7.07</v>
      </c>
      <c r="E271" s="460"/>
      <c r="F271" s="460"/>
      <c r="G271" s="461" t="s">
        <v>1256</v>
      </c>
      <c r="H271" s="462" t="str">
        <f>+'PRESUPUESTO UNIV UARTES'!G191</f>
        <v>m</v>
      </c>
    </row>
    <row r="272" spans="3:8" ht="15.75">
      <c r="C272" s="463" t="s">
        <v>1258</v>
      </c>
      <c r="D272" s="1210" t="str">
        <f>+'PRESUPUESTO UNIV UARTES'!C191</f>
        <v>Desmontaje de vidrios verticales del pasillo del segundo piso del pabellón Aracely Gilbert (incluye elementos necesarios para la ejecución de este rubro).</v>
      </c>
      <c r="E272" s="1210"/>
      <c r="F272" s="1210"/>
      <c r="G272" s="1210"/>
      <c r="H272" s="464"/>
    </row>
    <row r="273" spans="3:8" ht="15.75">
      <c r="C273" s="465"/>
      <c r="D273" s="465"/>
      <c r="E273" s="465"/>
      <c r="F273" s="465"/>
      <c r="G273" s="465"/>
      <c r="H273" s="465"/>
    </row>
    <row r="274" spans="3:8" ht="15">
      <c r="C274" s="468" t="s">
        <v>1259</v>
      </c>
      <c r="D274" s="469"/>
      <c r="E274" s="469"/>
      <c r="F274" s="469"/>
      <c r="G274" s="469"/>
      <c r="H274" s="470"/>
    </row>
    <row r="275" spans="3:8" ht="15">
      <c r="C275" s="474" t="s">
        <v>8</v>
      </c>
      <c r="D275" s="474" t="s">
        <v>10</v>
      </c>
      <c r="E275" s="474" t="s">
        <v>1261</v>
      </c>
      <c r="F275" s="874" t="s">
        <v>1262</v>
      </c>
      <c r="G275" s="874" t="s">
        <v>1263</v>
      </c>
      <c r="H275" s="873" t="s">
        <v>1264</v>
      </c>
    </row>
    <row r="276" spans="3:8" ht="15">
      <c r="C276" s="476" t="s">
        <v>1282</v>
      </c>
      <c r="D276" s="512"/>
      <c r="E276" s="478"/>
      <c r="F276" s="479"/>
      <c r="G276" s="525"/>
      <c r="H276" s="479">
        <f>5%*H291</f>
        <v>0.56754309999999997</v>
      </c>
    </row>
    <row r="277" spans="3:8" ht="15">
      <c r="C277" s="476"/>
      <c r="D277" s="512"/>
      <c r="E277" s="476"/>
      <c r="F277" s="510"/>
      <c r="G277" s="566"/>
      <c r="H277" s="510"/>
    </row>
    <row r="278" spans="3:8" ht="15">
      <c r="C278" s="476"/>
      <c r="D278" s="512"/>
      <c r="E278" s="476"/>
      <c r="F278" s="510"/>
      <c r="G278" s="511"/>
      <c r="H278" s="510"/>
    </row>
    <row r="279" spans="3:8" ht="15">
      <c r="C279" s="476"/>
      <c r="D279" s="512"/>
      <c r="E279" s="476"/>
      <c r="F279" s="510"/>
      <c r="G279" s="511"/>
      <c r="H279" s="510"/>
    </row>
    <row r="280" spans="3:8" ht="15">
      <c r="C280" s="476"/>
      <c r="D280" s="512"/>
      <c r="E280" s="476"/>
      <c r="F280" s="510"/>
      <c r="G280" s="511"/>
      <c r="H280" s="510"/>
    </row>
    <row r="281" spans="3:8" ht="15">
      <c r="C281" s="476"/>
      <c r="D281" s="490"/>
      <c r="E281" s="476"/>
      <c r="F281" s="510"/>
      <c r="G281" s="511"/>
      <c r="H281" s="494"/>
    </row>
    <row r="282" spans="3:8" ht="15">
      <c r="C282" s="515" t="s">
        <v>1279</v>
      </c>
      <c r="D282" s="514"/>
      <c r="E282" s="515"/>
      <c r="F282" s="563"/>
      <c r="G282" s="590"/>
      <c r="H282" s="564">
        <f>SUM(H276:H281)</f>
        <v>0.56754309999999997</v>
      </c>
    </row>
    <row r="283" spans="3:8" ht="15">
      <c r="C283" s="502" t="s">
        <v>1267</v>
      </c>
      <c r="D283" s="503"/>
      <c r="E283" s="503"/>
      <c r="F283" s="503"/>
      <c r="G283" s="504"/>
      <c r="H283" s="470"/>
    </row>
    <row r="284" spans="3:8" ht="15">
      <c r="C284" s="874" t="s">
        <v>8</v>
      </c>
      <c r="D284" s="573" t="s">
        <v>10</v>
      </c>
      <c r="E284" s="874" t="s">
        <v>1268</v>
      </c>
      <c r="F284" s="874" t="s">
        <v>1262</v>
      </c>
      <c r="G284" s="583" t="s">
        <v>1263</v>
      </c>
      <c r="H284" s="874" t="s">
        <v>1264</v>
      </c>
    </row>
    <row r="285" spans="3:8" ht="15">
      <c r="C285" s="600" t="s">
        <v>1280</v>
      </c>
      <c r="D285" s="567">
        <v>2</v>
      </c>
      <c r="E285" s="587">
        <f>+'MANO DE OBRA'!F17</f>
        <v>3.83</v>
      </c>
      <c r="F285" s="479">
        <f>D285*E285</f>
        <v>7.66</v>
      </c>
      <c r="G285" s="565">
        <v>0.71799999999999997</v>
      </c>
      <c r="H285" s="479">
        <f>F285*G285</f>
        <v>5.4998800000000001</v>
      </c>
    </row>
    <row r="286" spans="3:8" ht="30">
      <c r="C286" s="601" t="s">
        <v>1617</v>
      </c>
      <c r="D286" s="512">
        <v>2</v>
      </c>
      <c r="E286" s="599">
        <f>+'MANO DE OBRA'!F30</f>
        <v>3.87</v>
      </c>
      <c r="F286" s="510">
        <f t="shared" ref="F286:F287" si="8">D286*E286</f>
        <v>7.74</v>
      </c>
      <c r="G286" s="511">
        <f>+G285</f>
        <v>0.71799999999999997</v>
      </c>
      <c r="H286" s="510">
        <f t="shared" ref="H286:H287" si="9">F286*G286</f>
        <v>5.5573199999999998</v>
      </c>
    </row>
    <row r="287" spans="3:8" ht="15">
      <c r="C287" s="509" t="s">
        <v>1401</v>
      </c>
      <c r="D287" s="576">
        <v>0.1</v>
      </c>
      <c r="E287" s="584">
        <f>+'MANO DE OBRA'!F69</f>
        <v>4.09</v>
      </c>
      <c r="F287" s="510">
        <f t="shared" si="8"/>
        <v>0.40900000000000003</v>
      </c>
      <c r="G287" s="511">
        <f>+G285</f>
        <v>0.71799999999999997</v>
      </c>
      <c r="H287" s="510">
        <f t="shared" si="9"/>
        <v>0.29366200000000003</v>
      </c>
    </row>
    <row r="288" spans="3:8" ht="15">
      <c r="C288" s="509"/>
      <c r="D288" s="576"/>
      <c r="E288" s="584"/>
      <c r="F288" s="510"/>
      <c r="G288" s="566"/>
      <c r="H288" s="510"/>
    </row>
    <row r="289" spans="3:8" ht="15">
      <c r="C289" s="509"/>
      <c r="D289" s="512"/>
      <c r="E289" s="476"/>
      <c r="F289" s="510"/>
      <c r="G289" s="491"/>
      <c r="H289" s="510"/>
    </row>
    <row r="290" spans="3:8" ht="15">
      <c r="C290" s="509"/>
      <c r="D290" s="512"/>
      <c r="E290" s="476"/>
      <c r="F290" s="510"/>
      <c r="G290" s="512"/>
      <c r="H290" s="510"/>
    </row>
    <row r="291" spans="3:8" ht="15">
      <c r="C291" s="514" t="s">
        <v>1269</v>
      </c>
      <c r="D291" s="514"/>
      <c r="E291" s="515"/>
      <c r="F291" s="514"/>
      <c r="G291" s="470"/>
      <c r="H291" s="501">
        <f>SUM(H285:H290)</f>
        <v>11.350861999999999</v>
      </c>
    </row>
    <row r="292" spans="3:8" ht="15">
      <c r="C292" s="502" t="s">
        <v>547</v>
      </c>
      <c r="D292" s="469"/>
      <c r="E292" s="503"/>
      <c r="F292" s="503"/>
      <c r="G292" s="469"/>
      <c r="H292" s="470"/>
    </row>
    <row r="293" spans="3:8" ht="15">
      <c r="C293" s="579" t="s">
        <v>8</v>
      </c>
      <c r="D293" s="519"/>
      <c r="E293" s="519" t="s">
        <v>9</v>
      </c>
      <c r="F293" s="520" t="s">
        <v>10</v>
      </c>
      <c r="G293" s="520" t="s">
        <v>1270</v>
      </c>
      <c r="H293" s="519" t="s">
        <v>1264</v>
      </c>
    </row>
    <row r="294" spans="3:8" ht="15">
      <c r="C294" s="872"/>
      <c r="D294" s="736"/>
      <c r="E294" s="737"/>
      <c r="F294" s="734"/>
      <c r="G294" s="735"/>
      <c r="H294" s="619"/>
    </row>
    <row r="295" spans="3:8" ht="15">
      <c r="C295" s="528"/>
      <c r="D295" s="491"/>
      <c r="E295" s="529"/>
      <c r="F295" s="512"/>
      <c r="G295" s="595"/>
      <c r="H295" s="510"/>
    </row>
    <row r="296" spans="3:8" ht="15">
      <c r="C296" s="528"/>
      <c r="D296" s="491"/>
      <c r="E296" s="594"/>
      <c r="F296" s="512"/>
      <c r="G296" s="595"/>
      <c r="H296" s="510"/>
    </row>
    <row r="297" spans="3:8" ht="15">
      <c r="C297" s="528"/>
      <c r="D297" s="491"/>
      <c r="E297" s="529"/>
      <c r="F297" s="512"/>
      <c r="G297" s="531"/>
      <c r="H297" s="510"/>
    </row>
    <row r="298" spans="3:8" ht="15">
      <c r="C298" s="528"/>
      <c r="D298" s="491"/>
      <c r="E298" s="529"/>
      <c r="F298" s="512"/>
      <c r="G298" s="531"/>
      <c r="H298" s="510"/>
    </row>
    <row r="299" spans="3:8" ht="15">
      <c r="C299" s="528"/>
      <c r="D299" s="491"/>
      <c r="E299" s="529"/>
      <c r="F299" s="512"/>
      <c r="G299" s="531"/>
      <c r="H299" s="510"/>
    </row>
    <row r="300" spans="3:8" ht="15">
      <c r="C300" s="528"/>
      <c r="D300" s="491"/>
      <c r="E300" s="529"/>
      <c r="F300" s="512"/>
      <c r="G300" s="531"/>
      <c r="H300" s="532"/>
    </row>
    <row r="301" spans="3:8" ht="15">
      <c r="C301" s="528"/>
      <c r="D301" s="491"/>
      <c r="E301" s="529"/>
      <c r="F301" s="512"/>
      <c r="G301" s="531"/>
      <c r="H301" s="532"/>
    </row>
    <row r="302" spans="3:8" ht="15">
      <c r="C302" s="533"/>
      <c r="D302" s="498"/>
      <c r="E302" s="534"/>
      <c r="F302" s="497"/>
      <c r="G302" s="535"/>
      <c r="H302" s="536"/>
    </row>
    <row r="303" spans="3:8" ht="15">
      <c r="C303" s="476" t="s">
        <v>1271</v>
      </c>
      <c r="D303" s="531"/>
      <c r="E303" s="538"/>
      <c r="F303" s="498"/>
      <c r="G303" s="497"/>
      <c r="H303" s="539">
        <f>SUM(H294:H302)</f>
        <v>0</v>
      </c>
    </row>
    <row r="304" spans="3:8" ht="15">
      <c r="C304" s="468" t="s">
        <v>1272</v>
      </c>
      <c r="D304" s="469"/>
      <c r="E304" s="469"/>
      <c r="F304" s="469"/>
      <c r="G304" s="469"/>
      <c r="H304" s="470"/>
    </row>
    <row r="305" spans="3:8" ht="15">
      <c r="C305" s="579" t="s">
        <v>8</v>
      </c>
      <c r="D305" s="519"/>
      <c r="E305" s="519" t="s">
        <v>9</v>
      </c>
      <c r="F305" s="543" t="s">
        <v>10</v>
      </c>
      <c r="G305" s="520" t="s">
        <v>1261</v>
      </c>
      <c r="H305" s="519" t="s">
        <v>1264</v>
      </c>
    </row>
    <row r="306" spans="3:8" ht="15">
      <c r="C306" s="1195"/>
      <c r="D306" s="1196"/>
      <c r="E306" s="545"/>
      <c r="F306" s="567"/>
      <c r="G306" s="544"/>
      <c r="H306" s="479"/>
    </row>
    <row r="307" spans="3:8" ht="15">
      <c r="C307" s="613"/>
      <c r="D307" s="531"/>
      <c r="E307" s="547"/>
      <c r="F307" s="512"/>
      <c r="G307" s="476"/>
      <c r="H307" s="510"/>
    </row>
    <row r="308" spans="3:8" ht="15">
      <c r="C308" s="613"/>
      <c r="D308" s="531"/>
      <c r="E308" s="547"/>
      <c r="F308" s="512"/>
      <c r="G308" s="476"/>
      <c r="H308" s="510"/>
    </row>
    <row r="309" spans="3:8" ht="15">
      <c r="C309" s="613"/>
      <c r="D309" s="531"/>
      <c r="E309" s="547"/>
      <c r="F309" s="512"/>
      <c r="G309" s="476"/>
      <c r="H309" s="510"/>
    </row>
    <row r="310" spans="3:8" ht="15">
      <c r="C310" s="515" t="s">
        <v>1273</v>
      </c>
      <c r="D310" s="548"/>
      <c r="E310" s="548"/>
      <c r="F310" s="549"/>
      <c r="G310" s="550"/>
      <c r="H310" s="620">
        <f>SUM(H306:H309)</f>
        <v>0</v>
      </c>
    </row>
    <row r="311" spans="3:8" ht="15">
      <c r="C311" s="491"/>
      <c r="D311" s="491"/>
      <c r="E311" s="496"/>
      <c r="F311" s="498"/>
      <c r="G311" s="551"/>
      <c r="H311" s="552">
        <f>H282+H291+H303+H310</f>
        <v>11.918405099999999</v>
      </c>
    </row>
    <row r="312" spans="3:8" ht="15">
      <c r="C312" s="553"/>
      <c r="D312" s="553"/>
      <c r="E312" s="515" t="s">
        <v>1274</v>
      </c>
      <c r="F312" s="549"/>
      <c r="G312" s="548"/>
      <c r="H312" s="470">
        <f>ROUND((H310+H303+H291+H282),2)</f>
        <v>11.92</v>
      </c>
    </row>
    <row r="313" spans="3:8" ht="15">
      <c r="C313" s="553"/>
      <c r="D313" s="553"/>
      <c r="E313" s="468" t="s">
        <v>1275</v>
      </c>
      <c r="F313" s="549"/>
      <c r="G313" s="554">
        <v>0.15</v>
      </c>
      <c r="H313" s="548">
        <f>H312*G313</f>
        <v>1.788</v>
      </c>
    </row>
    <row r="314" spans="3:8" ht="15">
      <c r="C314" s="553"/>
      <c r="D314" s="553"/>
      <c r="E314" s="468" t="s">
        <v>1276</v>
      </c>
      <c r="F314" s="549"/>
      <c r="G314" s="554">
        <v>0.05</v>
      </c>
      <c r="H314" s="548">
        <f>H312*G314</f>
        <v>0.59599999999999997</v>
      </c>
    </row>
    <row r="315" spans="3:8" ht="15">
      <c r="C315" s="553"/>
      <c r="D315" s="553"/>
      <c r="E315" s="468" t="s">
        <v>1277</v>
      </c>
      <c r="F315" s="549"/>
      <c r="G315" s="548"/>
      <c r="H315" s="548">
        <f>SUM(H312:H314)</f>
        <v>14.304</v>
      </c>
    </row>
    <row r="316" spans="3:8" ht="15">
      <c r="C316" s="553"/>
      <c r="D316" s="553"/>
      <c r="E316" s="502" t="s">
        <v>1587</v>
      </c>
      <c r="F316" s="498"/>
      <c r="G316" s="535"/>
      <c r="H316" s="555">
        <f>ROUND((H315),2)</f>
        <v>14.3</v>
      </c>
    </row>
    <row r="317" spans="3:8" ht="15.75">
      <c r="C317" s="650" t="s">
        <v>1755</v>
      </c>
      <c r="D317" s="465"/>
      <c r="E317" s="556"/>
      <c r="F317" s="460"/>
      <c r="G317" s="460"/>
      <c r="H317" s="556"/>
    </row>
    <row r="318" spans="3:8" ht="15.75">
      <c r="C318" s="465"/>
      <c r="D318" s="465"/>
      <c r="E318" s="465"/>
      <c r="F318" s="465"/>
      <c r="G318" s="465"/>
      <c r="H318" s="465"/>
    </row>
    <row r="319" spans="3:8" ht="15.75">
      <c r="C319" s="651" t="s">
        <v>1403</v>
      </c>
      <c r="D319" s="465"/>
      <c r="E319" s="465"/>
      <c r="F319" s="465"/>
      <c r="G319" s="465"/>
      <c r="H319" s="460"/>
    </row>
    <row r="320" spans="3:8" ht="15.75">
      <c r="C320" s="455"/>
      <c r="D320" s="465"/>
      <c r="E320" s="465"/>
      <c r="F320" s="557"/>
      <c r="G320" s="558"/>
      <c r="H320" s="558"/>
    </row>
    <row r="321" spans="3:8">
      <c r="C321" s="455"/>
      <c r="D321" s="559"/>
      <c r="E321" s="559"/>
      <c r="F321" s="1205" t="s">
        <v>1405</v>
      </c>
      <c r="G321" s="1205"/>
      <c r="H321" s="1205"/>
    </row>
    <row r="322" spans="3:8">
      <c r="C322" s="455"/>
      <c r="D322" s="559"/>
      <c r="E322" s="559"/>
      <c r="F322" s="1205"/>
      <c r="G322" s="1205"/>
      <c r="H322" s="1205"/>
    </row>
    <row r="323" spans="3:8" ht="15.75">
      <c r="C323" s="455"/>
      <c r="D323" s="460"/>
      <c r="E323" s="460"/>
      <c r="F323" s="560"/>
      <c r="G323" s="560"/>
      <c r="H323" s="460"/>
    </row>
    <row r="324" spans="3:8" ht="80.099999999999994" customHeight="1">
      <c r="C324" s="453"/>
      <c r="D324" s="453"/>
      <c r="E324" s="453"/>
      <c r="F324" s="453"/>
      <c r="G324" s="453"/>
      <c r="H324" s="453"/>
    </row>
    <row r="325" spans="3:8" ht="15.75">
      <c r="C325" s="455"/>
      <c r="D325" s="455"/>
      <c r="E325" s="455"/>
      <c r="F325" s="456"/>
      <c r="G325" s="457"/>
      <c r="H325" s="457"/>
    </row>
    <row r="326" spans="3:8" ht="21">
      <c r="C326" s="1208" t="s">
        <v>1579</v>
      </c>
      <c r="D326" s="1208"/>
      <c r="E326" s="1208"/>
      <c r="F326" s="1208"/>
      <c r="G326" s="1208"/>
      <c r="H326" s="1208"/>
    </row>
    <row r="327" spans="3:8" ht="15.75">
      <c r="C327" s="458" t="s">
        <v>1255</v>
      </c>
      <c r="D327" s="459" t="str">
        <f>+'PRESUPUESTO UNIV UARTES'!B192</f>
        <v>7.08</v>
      </c>
      <c r="E327" s="460"/>
      <c r="F327" s="460"/>
      <c r="G327" s="461" t="s">
        <v>1256</v>
      </c>
      <c r="H327" s="462" t="str">
        <f>+'PRESUPUESTO UNIV UARTES'!G192</f>
        <v>m</v>
      </c>
    </row>
    <row r="328" spans="3:8" ht="44.25" customHeight="1">
      <c r="C328" s="463" t="s">
        <v>1258</v>
      </c>
      <c r="D328" s="1210" t="str">
        <f>+'PRESUPUESTO UNIV UARTES'!C192</f>
        <v>Revisión general, mantenimiento, montaje para elevación de vidrios verticales del pasillo del segundo piso del pabellón Aracely Gilbert (incluye elementos de sujeción).</v>
      </c>
      <c r="E328" s="1210"/>
      <c r="F328" s="1210"/>
      <c r="G328" s="1210"/>
      <c r="H328" s="464"/>
    </row>
    <row r="329" spans="3:8" ht="15.75">
      <c r="C329" s="465"/>
      <c r="D329" s="465"/>
      <c r="E329" s="465"/>
      <c r="F329" s="465"/>
      <c r="G329" s="465"/>
      <c r="H329" s="465"/>
    </row>
    <row r="330" spans="3:8" ht="15">
      <c r="C330" s="468" t="s">
        <v>1259</v>
      </c>
      <c r="D330" s="469"/>
      <c r="E330" s="469"/>
      <c r="F330" s="469"/>
      <c r="G330" s="469"/>
      <c r="H330" s="470"/>
    </row>
    <row r="331" spans="3:8" ht="15">
      <c r="C331" s="474" t="s">
        <v>8</v>
      </c>
      <c r="D331" s="474" t="s">
        <v>10</v>
      </c>
      <c r="E331" s="474" t="s">
        <v>1261</v>
      </c>
      <c r="F331" s="874" t="s">
        <v>1262</v>
      </c>
      <c r="G331" s="874" t="s">
        <v>1263</v>
      </c>
      <c r="H331" s="873" t="s">
        <v>1264</v>
      </c>
    </row>
    <row r="332" spans="3:8" ht="15">
      <c r="C332" s="476" t="s">
        <v>1282</v>
      </c>
      <c r="D332" s="512"/>
      <c r="E332" s="478"/>
      <c r="F332" s="479"/>
      <c r="G332" s="525"/>
      <c r="H332" s="479">
        <f>5%*H347</f>
        <v>0.76377249999999997</v>
      </c>
    </row>
    <row r="333" spans="3:8" ht="15">
      <c r="C333" s="476"/>
      <c r="D333" s="512"/>
      <c r="E333" s="476"/>
      <c r="F333" s="510"/>
      <c r="G333" s="566"/>
      <c r="H333" s="510"/>
    </row>
    <row r="334" spans="3:8" ht="15">
      <c r="C334" s="476"/>
      <c r="D334" s="512"/>
      <c r="E334" s="476"/>
      <c r="F334" s="510"/>
      <c r="G334" s="511"/>
      <c r="H334" s="510"/>
    </row>
    <row r="335" spans="3:8" ht="15">
      <c r="C335" s="476"/>
      <c r="D335" s="512"/>
      <c r="E335" s="476"/>
      <c r="F335" s="510"/>
      <c r="G335" s="511"/>
      <c r="H335" s="510"/>
    </row>
    <row r="336" spans="3:8" ht="15">
      <c r="C336" s="476"/>
      <c r="D336" s="512"/>
      <c r="E336" s="476"/>
      <c r="F336" s="510"/>
      <c r="G336" s="511"/>
      <c r="H336" s="510"/>
    </row>
    <row r="337" spans="3:8" ht="15">
      <c r="C337" s="476"/>
      <c r="D337" s="490"/>
      <c r="E337" s="476"/>
      <c r="F337" s="510"/>
      <c r="G337" s="511"/>
      <c r="H337" s="494"/>
    </row>
    <row r="338" spans="3:8" ht="15">
      <c r="C338" s="515" t="s">
        <v>1279</v>
      </c>
      <c r="D338" s="514"/>
      <c r="E338" s="515"/>
      <c r="F338" s="563"/>
      <c r="G338" s="590"/>
      <c r="H338" s="564">
        <f>SUM(H332:H337)</f>
        <v>0.76377249999999997</v>
      </c>
    </row>
    <row r="339" spans="3:8" ht="15">
      <c r="C339" s="502" t="s">
        <v>1267</v>
      </c>
      <c r="D339" s="503"/>
      <c r="E339" s="503"/>
      <c r="F339" s="503"/>
      <c r="G339" s="504"/>
      <c r="H339" s="470"/>
    </row>
    <row r="340" spans="3:8" ht="15">
      <c r="C340" s="874" t="s">
        <v>8</v>
      </c>
      <c r="D340" s="573" t="s">
        <v>10</v>
      </c>
      <c r="E340" s="874" t="s">
        <v>1268</v>
      </c>
      <c r="F340" s="874" t="s">
        <v>1262</v>
      </c>
      <c r="G340" s="583" t="s">
        <v>1263</v>
      </c>
      <c r="H340" s="874" t="s">
        <v>1264</v>
      </c>
    </row>
    <row r="341" spans="3:8" ht="15">
      <c r="C341" s="600" t="s">
        <v>1280</v>
      </c>
      <c r="D341" s="567">
        <v>3</v>
      </c>
      <c r="E341" s="587">
        <f>+'MANO DE OBRA'!F17</f>
        <v>3.83</v>
      </c>
      <c r="F341" s="479">
        <f>D341*E341</f>
        <v>11.49</v>
      </c>
      <c r="G341" s="565">
        <v>0.71799999999999997</v>
      </c>
      <c r="H341" s="479">
        <f>F341*G341</f>
        <v>8.2498199999999997</v>
      </c>
    </row>
    <row r="342" spans="3:8" ht="30">
      <c r="C342" s="601" t="s">
        <v>1617</v>
      </c>
      <c r="D342" s="512">
        <v>2</v>
      </c>
      <c r="E342" s="599">
        <f>+'MANO DE OBRA'!F30</f>
        <v>3.87</v>
      </c>
      <c r="F342" s="510">
        <f t="shared" ref="F342:F343" si="10">D342*E342</f>
        <v>7.74</v>
      </c>
      <c r="G342" s="511">
        <f>+G341</f>
        <v>0.71799999999999997</v>
      </c>
      <c r="H342" s="510">
        <f t="shared" ref="H342:H343" si="11">F342*G342</f>
        <v>5.5573199999999998</v>
      </c>
    </row>
    <row r="343" spans="3:8" ht="15">
      <c r="C343" s="509" t="s">
        <v>1401</v>
      </c>
      <c r="D343" s="576">
        <v>0.5</v>
      </c>
      <c r="E343" s="584">
        <f>+'MANO DE OBRA'!F69</f>
        <v>4.09</v>
      </c>
      <c r="F343" s="510">
        <f t="shared" si="10"/>
        <v>2.0449999999999999</v>
      </c>
      <c r="G343" s="511">
        <f>+G341</f>
        <v>0.71799999999999997</v>
      </c>
      <c r="H343" s="510">
        <f t="shared" si="11"/>
        <v>1.4683099999999998</v>
      </c>
    </row>
    <row r="344" spans="3:8" ht="15">
      <c r="C344" s="509"/>
      <c r="D344" s="576"/>
      <c r="E344" s="584"/>
      <c r="F344" s="510"/>
      <c r="G344" s="566"/>
      <c r="H344" s="510"/>
    </row>
    <row r="345" spans="3:8" ht="15">
      <c r="C345" s="509"/>
      <c r="D345" s="512"/>
      <c r="E345" s="476"/>
      <c r="F345" s="510"/>
      <c r="G345" s="491"/>
      <c r="H345" s="510"/>
    </row>
    <row r="346" spans="3:8" ht="15">
      <c r="C346" s="509"/>
      <c r="D346" s="512"/>
      <c r="E346" s="476"/>
      <c r="F346" s="510"/>
      <c r="G346" s="512"/>
      <c r="H346" s="510"/>
    </row>
    <row r="347" spans="3:8" ht="15">
      <c r="C347" s="514" t="s">
        <v>1269</v>
      </c>
      <c r="D347" s="514"/>
      <c r="E347" s="515"/>
      <c r="F347" s="514"/>
      <c r="G347" s="470"/>
      <c r="H347" s="501">
        <f>SUM(H341:H346)</f>
        <v>15.275449999999999</v>
      </c>
    </row>
    <row r="348" spans="3:8" ht="15">
      <c r="C348" s="502" t="s">
        <v>547</v>
      </c>
      <c r="D348" s="469"/>
      <c r="E348" s="503"/>
      <c r="F348" s="503"/>
      <c r="G348" s="469"/>
      <c r="H348" s="470"/>
    </row>
    <row r="349" spans="3:8" ht="15">
      <c r="C349" s="579" t="s">
        <v>8</v>
      </c>
      <c r="D349" s="519"/>
      <c r="E349" s="519" t="s">
        <v>9</v>
      </c>
      <c r="F349" s="520" t="s">
        <v>10</v>
      </c>
      <c r="G349" s="520" t="s">
        <v>1270</v>
      </c>
      <c r="H349" s="519" t="s">
        <v>1264</v>
      </c>
    </row>
    <row r="350" spans="3:8" ht="105" customHeight="1">
      <c r="C350" s="1242" t="s">
        <v>1756</v>
      </c>
      <c r="D350" s="1243"/>
      <c r="E350" s="737" t="s">
        <v>26</v>
      </c>
      <c r="F350" s="734">
        <v>1</v>
      </c>
      <c r="G350" s="735">
        <v>11.46</v>
      </c>
      <c r="H350" s="619">
        <f>F350*G350</f>
        <v>11.46</v>
      </c>
    </row>
    <row r="351" spans="3:8" ht="15">
      <c r="C351" s="528"/>
      <c r="D351" s="491"/>
      <c r="E351" s="529"/>
      <c r="F351" s="512"/>
      <c r="G351" s="595"/>
      <c r="H351" s="510"/>
    </row>
    <row r="352" spans="3:8" ht="15">
      <c r="C352" s="528"/>
      <c r="D352" s="491"/>
      <c r="E352" s="594"/>
      <c r="F352" s="512"/>
      <c r="G352" s="595"/>
      <c r="H352" s="510"/>
    </row>
    <row r="353" spans="3:8" ht="15">
      <c r="C353" s="528"/>
      <c r="D353" s="491"/>
      <c r="E353" s="529"/>
      <c r="F353" s="512"/>
      <c r="G353" s="531"/>
      <c r="H353" s="510"/>
    </row>
    <row r="354" spans="3:8" ht="15">
      <c r="C354" s="528"/>
      <c r="D354" s="491"/>
      <c r="E354" s="529"/>
      <c r="F354" s="512"/>
      <c r="G354" s="531"/>
      <c r="H354" s="510"/>
    </row>
    <row r="355" spans="3:8" ht="15">
      <c r="C355" s="528"/>
      <c r="D355" s="491"/>
      <c r="E355" s="529"/>
      <c r="F355" s="512"/>
      <c r="G355" s="531"/>
      <c r="H355" s="510"/>
    </row>
    <row r="356" spans="3:8" ht="15">
      <c r="C356" s="528"/>
      <c r="D356" s="491"/>
      <c r="E356" s="529"/>
      <c r="F356" s="512"/>
      <c r="G356" s="531"/>
      <c r="H356" s="532"/>
    </row>
    <row r="357" spans="3:8" ht="15">
      <c r="C357" s="528"/>
      <c r="D357" s="491"/>
      <c r="E357" s="529"/>
      <c r="F357" s="512"/>
      <c r="G357" s="531"/>
      <c r="H357" s="532"/>
    </row>
    <row r="358" spans="3:8" ht="15">
      <c r="C358" s="533"/>
      <c r="D358" s="498"/>
      <c r="E358" s="534"/>
      <c r="F358" s="497"/>
      <c r="G358" s="535"/>
      <c r="H358" s="536"/>
    </row>
    <row r="359" spans="3:8" ht="15">
      <c r="C359" s="476" t="s">
        <v>1271</v>
      </c>
      <c r="D359" s="531"/>
      <c r="E359" s="538"/>
      <c r="F359" s="498"/>
      <c r="G359" s="497"/>
      <c r="H359" s="539">
        <f>SUM(H350:H358)</f>
        <v>11.46</v>
      </c>
    </row>
    <row r="360" spans="3:8" ht="15">
      <c r="C360" s="468" t="s">
        <v>1272</v>
      </c>
      <c r="D360" s="469"/>
      <c r="E360" s="469"/>
      <c r="F360" s="469"/>
      <c r="G360" s="469"/>
      <c r="H360" s="470"/>
    </row>
    <row r="361" spans="3:8" ht="15">
      <c r="C361" s="579" t="s">
        <v>8</v>
      </c>
      <c r="D361" s="519"/>
      <c r="E361" s="519" t="s">
        <v>9</v>
      </c>
      <c r="F361" s="543" t="s">
        <v>10</v>
      </c>
      <c r="G361" s="520" t="s">
        <v>1261</v>
      </c>
      <c r="H361" s="519" t="s">
        <v>1264</v>
      </c>
    </row>
    <row r="362" spans="3:8" ht="15">
      <c r="C362" s="1195"/>
      <c r="D362" s="1196"/>
      <c r="E362" s="545"/>
      <c r="F362" s="567"/>
      <c r="G362" s="544"/>
      <c r="H362" s="479"/>
    </row>
    <row r="363" spans="3:8" ht="15">
      <c r="C363" s="613"/>
      <c r="D363" s="531"/>
      <c r="E363" s="547"/>
      <c r="F363" s="512"/>
      <c r="G363" s="476"/>
      <c r="H363" s="510"/>
    </row>
    <row r="364" spans="3:8" ht="15">
      <c r="C364" s="613"/>
      <c r="D364" s="531"/>
      <c r="E364" s="547"/>
      <c r="F364" s="512"/>
      <c r="G364" s="476"/>
      <c r="H364" s="510"/>
    </row>
    <row r="365" spans="3:8" ht="15">
      <c r="C365" s="613"/>
      <c r="D365" s="531"/>
      <c r="E365" s="547"/>
      <c r="F365" s="512"/>
      <c r="G365" s="476"/>
      <c r="H365" s="510"/>
    </row>
    <row r="366" spans="3:8" ht="15">
      <c r="C366" s="515" t="s">
        <v>1273</v>
      </c>
      <c r="D366" s="548"/>
      <c r="E366" s="548"/>
      <c r="F366" s="549"/>
      <c r="G366" s="550"/>
      <c r="H366" s="620">
        <f>SUM(H362:H365)</f>
        <v>0</v>
      </c>
    </row>
    <row r="367" spans="3:8" ht="15">
      <c r="C367" s="491"/>
      <c r="D367" s="491"/>
      <c r="E367" s="496"/>
      <c r="F367" s="498"/>
      <c r="G367" s="551"/>
      <c r="H367" s="552">
        <f>H338+H347+H359+H366</f>
        <v>27.499222500000002</v>
      </c>
    </row>
    <row r="368" spans="3:8" ht="15">
      <c r="C368" s="553"/>
      <c r="D368" s="553"/>
      <c r="E368" s="515" t="s">
        <v>1274</v>
      </c>
      <c r="F368" s="549"/>
      <c r="G368" s="548"/>
      <c r="H368" s="470">
        <f>ROUND((H366+H359+H347+H338),2)</f>
        <v>27.5</v>
      </c>
    </row>
    <row r="369" spans="3:8" ht="15">
      <c r="C369" s="553"/>
      <c r="D369" s="553"/>
      <c r="E369" s="468" t="s">
        <v>1275</v>
      </c>
      <c r="F369" s="549"/>
      <c r="G369" s="554">
        <v>0.15</v>
      </c>
      <c r="H369" s="548">
        <f>H368*G369</f>
        <v>4.125</v>
      </c>
    </row>
    <row r="370" spans="3:8" ht="15">
      <c r="C370" s="553"/>
      <c r="D370" s="553"/>
      <c r="E370" s="468" t="s">
        <v>1276</v>
      </c>
      <c r="F370" s="549"/>
      <c r="G370" s="554">
        <v>0.05</v>
      </c>
      <c r="H370" s="548">
        <f>H368*G370</f>
        <v>1.375</v>
      </c>
    </row>
    <row r="371" spans="3:8" ht="15">
      <c r="C371" s="553"/>
      <c r="D371" s="553"/>
      <c r="E371" s="468" t="s">
        <v>1277</v>
      </c>
      <c r="F371" s="549"/>
      <c r="G371" s="548"/>
      <c r="H371" s="548">
        <f>SUM(H368:H370)</f>
        <v>33</v>
      </c>
    </row>
    <row r="372" spans="3:8" ht="15">
      <c r="C372" s="553"/>
      <c r="D372" s="553"/>
      <c r="E372" s="502" t="s">
        <v>1587</v>
      </c>
      <c r="F372" s="498"/>
      <c r="G372" s="535"/>
      <c r="H372" s="555">
        <f>ROUND((H371),2)</f>
        <v>33</v>
      </c>
    </row>
    <row r="373" spans="3:8" ht="15.75">
      <c r="C373" s="650" t="s">
        <v>1757</v>
      </c>
      <c r="D373" s="465"/>
      <c r="E373" s="556"/>
      <c r="F373" s="460"/>
      <c r="G373" s="460"/>
      <c r="H373" s="556"/>
    </row>
    <row r="374" spans="3:8" ht="15.75">
      <c r="C374" s="465"/>
      <c r="D374" s="465"/>
      <c r="E374" s="465"/>
      <c r="F374" s="465"/>
      <c r="G374" s="465"/>
      <c r="H374" s="465"/>
    </row>
    <row r="375" spans="3:8" ht="15.75">
      <c r="C375" s="651" t="s">
        <v>1403</v>
      </c>
      <c r="D375" s="465"/>
      <c r="E375" s="465"/>
      <c r="F375" s="465"/>
      <c r="G375" s="465"/>
      <c r="H375" s="460"/>
    </row>
    <row r="376" spans="3:8" ht="15.75">
      <c r="C376" s="455"/>
      <c r="D376" s="465"/>
      <c r="E376" s="465"/>
      <c r="F376" s="557"/>
      <c r="G376" s="558"/>
      <c r="H376" s="558"/>
    </row>
    <row r="377" spans="3:8">
      <c r="C377" s="455"/>
      <c r="D377" s="559"/>
      <c r="E377" s="559"/>
      <c r="F377" s="1205" t="s">
        <v>1405</v>
      </c>
      <c r="G377" s="1205"/>
      <c r="H377" s="1205"/>
    </row>
    <row r="378" spans="3:8">
      <c r="C378" s="455"/>
      <c r="D378" s="559"/>
      <c r="E378" s="559"/>
      <c r="F378" s="1205"/>
      <c r="G378" s="1205"/>
      <c r="H378" s="1205"/>
    </row>
    <row r="380" spans="3:8" ht="80.099999999999994" customHeight="1">
      <c r="C380" s="455"/>
      <c r="D380" s="455"/>
      <c r="E380" s="455"/>
      <c r="F380" s="455"/>
      <c r="G380" s="455"/>
      <c r="H380" s="455"/>
    </row>
    <row r="381" spans="3:8" ht="15.75">
      <c r="C381" s="561"/>
      <c r="D381" s="465"/>
      <c r="E381" s="455"/>
      <c r="F381" s="456"/>
      <c r="G381" s="562"/>
      <c r="H381" s="457"/>
    </row>
    <row r="382" spans="3:8" ht="21">
      <c r="C382" s="1208" t="s">
        <v>1579</v>
      </c>
      <c r="D382" s="1208"/>
      <c r="E382" s="1208"/>
      <c r="F382" s="1208"/>
      <c r="G382" s="1208"/>
      <c r="H382" s="1208"/>
    </row>
    <row r="383" spans="3:8" ht="15.75">
      <c r="C383" s="458" t="s">
        <v>1255</v>
      </c>
      <c r="D383" s="585" t="str">
        <f>+'PRESUPUESTO UNIV UARTES'!B195</f>
        <v>7.09</v>
      </c>
      <c r="E383" s="460"/>
      <c r="F383" s="460"/>
      <c r="G383" s="461" t="s">
        <v>1256</v>
      </c>
      <c r="H383" s="462" t="str">
        <f>+'PRESUPUESTO UNIV UARTES'!G195</f>
        <v>Glb</v>
      </c>
    </row>
    <row r="384" spans="3:8" ht="48.75" customHeight="1">
      <c r="C384" s="463" t="s">
        <v>1258</v>
      </c>
      <c r="D384" s="1228" t="str">
        <f>+'PRESUPUESTO UNIV UARTES'!C195</f>
        <v>Mantenimiento General, reparación de fugas y cambio de accesorios en piezas sanitarias en espacios de los edificios Uartes indicados por el administrador del contrato.</v>
      </c>
      <c r="E384" s="1228"/>
      <c r="F384" s="1228"/>
      <c r="G384" s="1228"/>
      <c r="H384" s="605"/>
    </row>
    <row r="385" spans="3:8" ht="15.75">
      <c r="C385" s="465"/>
      <c r="D385" s="465"/>
      <c r="E385" s="465"/>
      <c r="F385" s="465"/>
      <c r="G385" s="465"/>
      <c r="H385" s="465"/>
    </row>
    <row r="386" spans="3:8" ht="15">
      <c r="C386" s="468" t="s">
        <v>1259</v>
      </c>
      <c r="D386" s="469"/>
      <c r="E386" s="469"/>
      <c r="F386" s="469"/>
      <c r="G386" s="469"/>
      <c r="H386" s="470"/>
    </row>
    <row r="387" spans="3:8" ht="15">
      <c r="C387" s="474" t="s">
        <v>8</v>
      </c>
      <c r="D387" s="474" t="s">
        <v>10</v>
      </c>
      <c r="E387" s="474" t="s">
        <v>1261</v>
      </c>
      <c r="F387" s="874" t="s">
        <v>1262</v>
      </c>
      <c r="G387" s="874" t="s">
        <v>1263</v>
      </c>
      <c r="H387" s="873" t="s">
        <v>1264</v>
      </c>
    </row>
    <row r="388" spans="3:8" ht="15">
      <c r="C388" s="476" t="s">
        <v>1282</v>
      </c>
      <c r="D388" s="512"/>
      <c r="E388" s="478"/>
      <c r="F388" s="479"/>
      <c r="G388" s="525"/>
      <c r="H388" s="479">
        <f>5%*H403</f>
        <v>1.4046978500000002</v>
      </c>
    </row>
    <row r="389" spans="3:8" ht="15">
      <c r="C389" s="476"/>
      <c r="D389" s="512"/>
      <c r="E389" s="476"/>
      <c r="F389" s="510"/>
      <c r="G389" s="511"/>
      <c r="H389" s="510"/>
    </row>
    <row r="390" spans="3:8" ht="15">
      <c r="C390" s="476"/>
      <c r="D390" s="512"/>
      <c r="E390" s="476"/>
      <c r="F390" s="510"/>
      <c r="G390" s="530"/>
      <c r="H390" s="510"/>
    </row>
    <row r="391" spans="3:8" ht="15">
      <c r="C391" s="476"/>
      <c r="D391" s="512"/>
      <c r="E391" s="476"/>
      <c r="F391" s="510"/>
      <c r="G391" s="530"/>
      <c r="H391" s="510"/>
    </row>
    <row r="392" spans="3:8" ht="15">
      <c r="C392" s="476"/>
      <c r="D392" s="512"/>
      <c r="E392" s="476"/>
      <c r="F392" s="510"/>
      <c r="G392" s="530"/>
      <c r="H392" s="510"/>
    </row>
    <row r="393" spans="3:8" ht="15">
      <c r="C393" s="476"/>
      <c r="D393" s="490"/>
      <c r="E393" s="476"/>
      <c r="F393" s="510"/>
      <c r="G393" s="530"/>
      <c r="H393" s="494"/>
    </row>
    <row r="394" spans="3:8" ht="15">
      <c r="C394" s="515" t="s">
        <v>1279</v>
      </c>
      <c r="D394" s="514"/>
      <c r="E394" s="515"/>
      <c r="F394" s="563"/>
      <c r="G394" s="571"/>
      <c r="H394" s="564">
        <f>SUM(H388:H393)</f>
        <v>1.4046978500000002</v>
      </c>
    </row>
    <row r="395" spans="3:8" ht="15">
      <c r="C395" s="502" t="s">
        <v>1267</v>
      </c>
      <c r="D395" s="503"/>
      <c r="E395" s="503"/>
      <c r="F395" s="503"/>
      <c r="G395" s="572"/>
      <c r="H395" s="470"/>
    </row>
    <row r="396" spans="3:8" ht="15">
      <c r="C396" s="474" t="s">
        <v>8</v>
      </c>
      <c r="D396" s="573" t="s">
        <v>10</v>
      </c>
      <c r="E396" s="474" t="s">
        <v>1268</v>
      </c>
      <c r="F396" s="874" t="s">
        <v>1262</v>
      </c>
      <c r="G396" s="769" t="s">
        <v>1263</v>
      </c>
      <c r="H396" s="874" t="s">
        <v>1264</v>
      </c>
    </row>
    <row r="397" spans="3:8" ht="15">
      <c r="C397" s="509" t="s">
        <v>1280</v>
      </c>
      <c r="D397" s="510">
        <v>2</v>
      </c>
      <c r="E397" s="510">
        <f>+'MANO DE OBRA'!F17</f>
        <v>3.83</v>
      </c>
      <c r="F397" s="734">
        <f>D397*E397</f>
        <v>7.66</v>
      </c>
      <c r="G397" s="511">
        <v>1.1930000000000001</v>
      </c>
      <c r="H397" s="479">
        <f>F397*G397</f>
        <v>9.1383800000000015</v>
      </c>
    </row>
    <row r="398" spans="3:8" ht="15">
      <c r="C398" s="509" t="s">
        <v>1586</v>
      </c>
      <c r="D398" s="510">
        <v>4</v>
      </c>
      <c r="E398" s="492">
        <f>+'MANO DE OBRA'!F38</f>
        <v>3.87</v>
      </c>
      <c r="F398" s="483">
        <f t="shared" ref="F398:F399" si="12">D398*E398</f>
        <v>15.48</v>
      </c>
      <c r="G398" s="511">
        <f>G397</f>
        <v>1.1930000000000001</v>
      </c>
      <c r="H398" s="510">
        <f>F398*G398</f>
        <v>18.467640000000003</v>
      </c>
    </row>
    <row r="399" spans="3:8" ht="15">
      <c r="C399" s="509" t="s">
        <v>1401</v>
      </c>
      <c r="D399" s="510">
        <v>0.1</v>
      </c>
      <c r="E399" s="492">
        <f>+'MANO DE OBRA'!F69</f>
        <v>4.09</v>
      </c>
      <c r="F399" s="483">
        <f t="shared" si="12"/>
        <v>0.40900000000000003</v>
      </c>
      <c r="G399" s="511">
        <f>G398</f>
        <v>1.1930000000000001</v>
      </c>
      <c r="H399" s="510">
        <f>F399*G399</f>
        <v>0.48793700000000007</v>
      </c>
    </row>
    <row r="400" spans="3:8" ht="15">
      <c r="C400" s="509"/>
      <c r="D400" s="510"/>
      <c r="E400" s="492"/>
      <c r="F400" s="483"/>
      <c r="G400" s="511"/>
      <c r="H400" s="510"/>
    </row>
    <row r="401" spans="3:8" ht="15">
      <c r="C401" s="509"/>
      <c r="D401" s="512"/>
      <c r="E401" s="476"/>
      <c r="F401" s="510"/>
      <c r="G401" s="531"/>
      <c r="H401" s="510"/>
    </row>
    <row r="402" spans="3:8" ht="15">
      <c r="C402" s="509"/>
      <c r="D402" s="512"/>
      <c r="E402" s="476"/>
      <c r="F402" s="510"/>
      <c r="G402" s="512"/>
      <c r="H402" s="494"/>
    </row>
    <row r="403" spans="3:8" ht="15">
      <c r="C403" s="514" t="s">
        <v>1269</v>
      </c>
      <c r="D403" s="514"/>
      <c r="E403" s="515"/>
      <c r="F403" s="514"/>
      <c r="G403" s="470"/>
      <c r="H403" s="564">
        <f>SUM(H397:H402)</f>
        <v>28.093957000000003</v>
      </c>
    </row>
    <row r="404" spans="3:8" ht="15">
      <c r="C404" s="502" t="s">
        <v>547</v>
      </c>
      <c r="D404" s="469"/>
      <c r="E404" s="503"/>
      <c r="F404" s="503"/>
      <c r="G404" s="469"/>
      <c r="H404" s="470"/>
    </row>
    <row r="405" spans="3:8" ht="15">
      <c r="C405" s="579" t="s">
        <v>8</v>
      </c>
      <c r="D405" s="568"/>
      <c r="E405" s="568" t="s">
        <v>9</v>
      </c>
      <c r="F405" s="580" t="s">
        <v>10</v>
      </c>
      <c r="G405" s="580" t="s">
        <v>1270</v>
      </c>
      <c r="H405" s="519" t="s">
        <v>1264</v>
      </c>
    </row>
    <row r="406" spans="3:8" ht="81" customHeight="1">
      <c r="C406" s="1206" t="s">
        <v>1758</v>
      </c>
      <c r="D406" s="1207"/>
      <c r="E406" s="879" t="s">
        <v>1257</v>
      </c>
      <c r="F406" s="864">
        <v>1</v>
      </c>
      <c r="G406" s="880">
        <v>970.5</v>
      </c>
      <c r="H406" s="619">
        <f>F406*G406</f>
        <v>970.5</v>
      </c>
    </row>
    <row r="407" spans="3:8" ht="15">
      <c r="C407" s="528"/>
      <c r="D407" s="491"/>
      <c r="E407" s="529"/>
      <c r="F407" s="512"/>
      <c r="G407" s="491"/>
      <c r="H407" s="510"/>
    </row>
    <row r="408" spans="3:8" ht="15">
      <c r="C408" s="528"/>
      <c r="D408" s="491"/>
      <c r="E408" s="529"/>
      <c r="F408" s="512"/>
      <c r="G408" s="491"/>
      <c r="H408" s="604"/>
    </row>
    <row r="409" spans="3:8" ht="15">
      <c r="C409" s="528"/>
      <c r="D409" s="491"/>
      <c r="E409" s="529"/>
      <c r="F409" s="512"/>
      <c r="G409" s="491"/>
      <c r="H409" s="510"/>
    </row>
    <row r="410" spans="3:8" ht="15">
      <c r="C410" s="528"/>
      <c r="D410" s="491"/>
      <c r="E410" s="529"/>
      <c r="F410" s="512"/>
      <c r="G410" s="491"/>
      <c r="H410" s="510"/>
    </row>
    <row r="411" spans="3:8" ht="15">
      <c r="C411" s="528"/>
      <c r="D411" s="491"/>
      <c r="E411" s="529"/>
      <c r="F411" s="512"/>
      <c r="G411" s="531"/>
      <c r="H411" s="532"/>
    </row>
    <row r="412" spans="3:8" ht="15">
      <c r="C412" s="528"/>
      <c r="D412" s="491"/>
      <c r="E412" s="529"/>
      <c r="F412" s="512"/>
      <c r="G412" s="531"/>
      <c r="H412" s="532"/>
    </row>
    <row r="413" spans="3:8" ht="15">
      <c r="C413" s="528"/>
      <c r="D413" s="491"/>
      <c r="E413" s="529"/>
      <c r="F413" s="512"/>
      <c r="G413" s="531"/>
      <c r="H413" s="532"/>
    </row>
    <row r="414" spans="3:8" ht="15">
      <c r="C414" s="528"/>
      <c r="D414" s="491"/>
      <c r="E414" s="529"/>
      <c r="F414" s="512"/>
      <c r="G414" s="531"/>
      <c r="H414" s="532"/>
    </row>
    <row r="415" spans="3:8" ht="15">
      <c r="C415" s="528"/>
      <c r="D415" s="491"/>
      <c r="E415" s="529"/>
      <c r="F415" s="512"/>
      <c r="G415" s="531"/>
      <c r="H415" s="532"/>
    </row>
    <row r="416" spans="3:8" ht="15">
      <c r="C416" s="533"/>
      <c r="D416" s="498"/>
      <c r="E416" s="534"/>
      <c r="F416" s="497"/>
      <c r="G416" s="535"/>
      <c r="H416" s="536"/>
    </row>
    <row r="417" spans="3:8" ht="45" customHeight="1">
      <c r="C417" s="476" t="s">
        <v>1271</v>
      </c>
      <c r="D417" s="531"/>
      <c r="E417" s="538"/>
      <c r="F417" s="498"/>
      <c r="G417" s="497"/>
      <c r="H417" s="539">
        <f>SUM(H406:H416)</f>
        <v>970.5</v>
      </c>
    </row>
    <row r="418" spans="3:8" ht="15">
      <c r="C418" s="468" t="s">
        <v>1272</v>
      </c>
      <c r="D418" s="469"/>
      <c r="E418" s="469"/>
      <c r="F418" s="469"/>
      <c r="G418" s="469"/>
      <c r="H418" s="470"/>
    </row>
    <row r="419" spans="3:8" ht="15">
      <c r="C419" s="579" t="s">
        <v>8</v>
      </c>
      <c r="D419" s="568"/>
      <c r="E419" s="568" t="s">
        <v>9</v>
      </c>
      <c r="F419" s="580" t="s">
        <v>10</v>
      </c>
      <c r="G419" s="580" t="s">
        <v>1261</v>
      </c>
      <c r="H419" s="519" t="s">
        <v>1264</v>
      </c>
    </row>
    <row r="420" spans="3:8" ht="15">
      <c r="C420" s="476"/>
      <c r="D420" s="531"/>
      <c r="E420" s="547"/>
      <c r="F420" s="512"/>
      <c r="G420" s="476"/>
      <c r="H420" s="479"/>
    </row>
    <row r="421" spans="3:8" ht="15">
      <c r="C421" s="476"/>
      <c r="D421" s="531"/>
      <c r="E421" s="547"/>
      <c r="F421" s="512"/>
      <c r="G421" s="476"/>
      <c r="H421" s="510"/>
    </row>
    <row r="422" spans="3:8" ht="15">
      <c r="C422" s="476" t="str">
        <f>+IF(B422=0," ",VLOOKUP(B422,#REF!,2,FALSE))</f>
        <v xml:space="preserve"> </v>
      </c>
      <c r="D422" s="531"/>
      <c r="E422" s="547" t="str">
        <f>+IF(B422=0," ",VLOOKUP(B422,#REF!,3,FALSE))</f>
        <v xml:space="preserve"> </v>
      </c>
      <c r="F422" s="512"/>
      <c r="G422" s="476" t="str">
        <f>+IF(B422=0," ",VLOOKUP(B422,#REF!,8,FALSE))</f>
        <v xml:space="preserve"> </v>
      </c>
      <c r="H422" s="494"/>
    </row>
    <row r="423" spans="3:8" ht="15">
      <c r="C423" s="515" t="s">
        <v>1273</v>
      </c>
      <c r="D423" s="548"/>
      <c r="E423" s="548"/>
      <c r="F423" s="549"/>
      <c r="G423" s="550"/>
      <c r="H423" s="581">
        <f>SUM(H420:H422)</f>
        <v>0</v>
      </c>
    </row>
    <row r="424" spans="3:8" ht="15">
      <c r="C424" s="491"/>
      <c r="D424" s="491"/>
      <c r="E424" s="496"/>
      <c r="F424" s="498"/>
      <c r="G424" s="551"/>
      <c r="H424" s="552">
        <f>H394+H403+H417+H423</f>
        <v>999.99865484999998</v>
      </c>
    </row>
    <row r="425" spans="3:8" ht="15">
      <c r="C425" s="553"/>
      <c r="D425" s="553"/>
      <c r="E425" s="515" t="s">
        <v>1274</v>
      </c>
      <c r="F425" s="549"/>
      <c r="G425" s="548"/>
      <c r="H425" s="470">
        <f>ROUND((H423+H417+H403+H394),2)</f>
        <v>1000</v>
      </c>
    </row>
    <row r="426" spans="3:8" ht="15">
      <c r="C426" s="553"/>
      <c r="D426" s="553"/>
      <c r="E426" s="468" t="s">
        <v>1275</v>
      </c>
      <c r="F426" s="549"/>
      <c r="G426" s="554">
        <v>0.15</v>
      </c>
      <c r="H426" s="548">
        <f>H425*G426</f>
        <v>150</v>
      </c>
    </row>
    <row r="427" spans="3:8" ht="15">
      <c r="C427" s="553"/>
      <c r="D427" s="553"/>
      <c r="E427" s="468" t="s">
        <v>1276</v>
      </c>
      <c r="F427" s="549"/>
      <c r="G427" s="554">
        <v>0.05</v>
      </c>
      <c r="H427" s="548">
        <f>H425*G427</f>
        <v>50</v>
      </c>
    </row>
    <row r="428" spans="3:8" ht="15">
      <c r="C428" s="553"/>
      <c r="D428" s="553"/>
      <c r="E428" s="468" t="s">
        <v>1277</v>
      </c>
      <c r="F428" s="549"/>
      <c r="G428" s="548"/>
      <c r="H428" s="548">
        <f>SUM(H425:H427)</f>
        <v>1200</v>
      </c>
    </row>
    <row r="429" spans="3:8" ht="15">
      <c r="C429" s="553"/>
      <c r="D429" s="553"/>
      <c r="E429" s="502" t="s">
        <v>1587</v>
      </c>
      <c r="F429" s="498"/>
      <c r="G429" s="535"/>
      <c r="H429" s="555">
        <f>ROUND((H428),2)</f>
        <v>1200</v>
      </c>
    </row>
    <row r="430" spans="3:8" ht="15.75">
      <c r="C430" s="650" t="s">
        <v>1759</v>
      </c>
      <c r="D430" s="465"/>
      <c r="E430" s="556"/>
      <c r="F430" s="460"/>
      <c r="G430" s="460"/>
      <c r="H430" s="556"/>
    </row>
    <row r="431" spans="3:8" ht="15.75">
      <c r="C431" s="465"/>
      <c r="D431" s="465"/>
      <c r="E431" s="465"/>
      <c r="F431" s="465"/>
      <c r="G431" s="465"/>
      <c r="H431" s="465"/>
    </row>
    <row r="432" spans="3:8" ht="15.75">
      <c r="C432" s="651" t="s">
        <v>1403</v>
      </c>
      <c r="D432" s="465"/>
      <c r="E432" s="465"/>
      <c r="F432" s="465"/>
      <c r="G432" s="465"/>
      <c r="H432" s="460"/>
    </row>
    <row r="433" spans="3:8" ht="15.75">
      <c r="C433" s="455"/>
      <c r="D433" s="465"/>
      <c r="E433" s="465"/>
      <c r="F433" s="557"/>
      <c r="G433" s="558"/>
      <c r="H433" s="558"/>
    </row>
    <row r="434" spans="3:8">
      <c r="C434" s="455"/>
      <c r="D434" s="559"/>
      <c r="E434" s="559"/>
      <c r="F434" s="1205" t="s">
        <v>1405</v>
      </c>
      <c r="G434" s="1205"/>
      <c r="H434" s="1205"/>
    </row>
    <row r="435" spans="3:8">
      <c r="C435" s="455"/>
      <c r="D435" s="559"/>
      <c r="E435" s="559"/>
      <c r="F435" s="871"/>
      <c r="G435" s="871"/>
      <c r="H435" s="871"/>
    </row>
    <row r="436" spans="3:8">
      <c r="C436" s="455"/>
      <c r="D436" s="559"/>
      <c r="E436" s="559"/>
      <c r="F436" s="1205"/>
      <c r="G436" s="1205"/>
      <c r="H436" s="1205"/>
    </row>
    <row r="437" spans="3:8" ht="80.099999999999994" customHeight="1">
      <c r="C437" s="453"/>
      <c r="D437" s="453"/>
      <c r="E437" s="453"/>
      <c r="F437" s="453"/>
      <c r="G437" s="453"/>
      <c r="H437" s="453"/>
    </row>
    <row r="438" spans="3:8" ht="15.75">
      <c r="C438" s="455"/>
      <c r="D438" s="455"/>
      <c r="E438" s="455"/>
      <c r="F438" s="456"/>
      <c r="G438" s="457"/>
      <c r="H438" s="457"/>
    </row>
    <row r="439" spans="3:8" ht="21">
      <c r="C439" s="1208" t="s">
        <v>1579</v>
      </c>
      <c r="D439" s="1208"/>
      <c r="E439" s="1208"/>
      <c r="F439" s="1208"/>
      <c r="G439" s="1208"/>
      <c r="H439" s="1208"/>
    </row>
    <row r="440" spans="3:8" ht="15.75">
      <c r="C440" s="458" t="s">
        <v>1255</v>
      </c>
      <c r="D440" s="459" t="str">
        <f>+'PRESUPUESTO UNIV UARTES'!B198</f>
        <v>7.10</v>
      </c>
      <c r="E440" s="460"/>
      <c r="F440" s="460"/>
      <c r="G440" s="461" t="s">
        <v>1256</v>
      </c>
      <c r="H440" s="462" t="str">
        <f>+'PRESUPUESTO UNIV UARTES'!G198</f>
        <v>glb</v>
      </c>
    </row>
    <row r="441" spans="3:8" ht="15.75" customHeight="1">
      <c r="C441" s="463" t="s">
        <v>1258</v>
      </c>
      <c r="D441" s="1210" t="str">
        <f>+'PRESUPUESTO UNIV UARTES'!C198</f>
        <v>Limpieza general del servicio</v>
      </c>
      <c r="E441" s="1210"/>
      <c r="F441" s="1210"/>
      <c r="G441" s="1210"/>
      <c r="H441" s="464"/>
    </row>
    <row r="442" spans="3:8" ht="15.75">
      <c r="C442" s="465"/>
      <c r="D442" s="465"/>
      <c r="E442" s="465"/>
      <c r="F442" s="465"/>
      <c r="G442" s="465"/>
      <c r="H442" s="465"/>
    </row>
    <row r="443" spans="3:8" ht="15">
      <c r="C443" s="468" t="s">
        <v>1259</v>
      </c>
      <c r="D443" s="469"/>
      <c r="E443" s="469"/>
      <c r="F443" s="469"/>
      <c r="G443" s="469"/>
      <c r="H443" s="470"/>
    </row>
    <row r="444" spans="3:8" ht="15">
      <c r="C444" s="474" t="s">
        <v>8</v>
      </c>
      <c r="D444" s="474" t="s">
        <v>10</v>
      </c>
      <c r="E444" s="474" t="s">
        <v>1261</v>
      </c>
      <c r="F444" s="874" t="s">
        <v>1262</v>
      </c>
      <c r="G444" s="874" t="s">
        <v>1263</v>
      </c>
      <c r="H444" s="873" t="s">
        <v>1264</v>
      </c>
    </row>
    <row r="445" spans="3:8" ht="15">
      <c r="C445" s="476" t="s">
        <v>1282</v>
      </c>
      <c r="D445" s="512"/>
      <c r="E445" s="478"/>
      <c r="F445" s="479"/>
      <c r="G445" s="525"/>
      <c r="H445" s="479">
        <f>5%*H460</f>
        <v>11.9047494</v>
      </c>
    </row>
    <row r="446" spans="3:8" ht="15">
      <c r="C446" s="476"/>
      <c r="D446" s="512"/>
      <c r="E446" s="476"/>
      <c r="F446" s="510"/>
      <c r="G446" s="566"/>
      <c r="H446" s="510"/>
    </row>
    <row r="447" spans="3:8" ht="15">
      <c r="C447" s="476"/>
      <c r="D447" s="512"/>
      <c r="E447" s="476"/>
      <c r="F447" s="510"/>
      <c r="G447" s="511"/>
      <c r="H447" s="510"/>
    </row>
    <row r="448" spans="3:8" ht="15">
      <c r="C448" s="476"/>
      <c r="D448" s="512"/>
      <c r="E448" s="476"/>
      <c r="F448" s="510"/>
      <c r="G448" s="511"/>
      <c r="H448" s="510"/>
    </row>
    <row r="449" spans="3:8" ht="15">
      <c r="C449" s="476"/>
      <c r="D449" s="512"/>
      <c r="E449" s="476"/>
      <c r="F449" s="510"/>
      <c r="G449" s="511"/>
      <c r="H449" s="510"/>
    </row>
    <row r="450" spans="3:8" ht="15">
      <c r="C450" s="476"/>
      <c r="D450" s="490"/>
      <c r="E450" s="476"/>
      <c r="F450" s="510"/>
      <c r="G450" s="511"/>
      <c r="H450" s="494"/>
    </row>
    <row r="451" spans="3:8" ht="15">
      <c r="C451" s="515" t="s">
        <v>1279</v>
      </c>
      <c r="D451" s="514"/>
      <c r="E451" s="515"/>
      <c r="F451" s="563"/>
      <c r="G451" s="590"/>
      <c r="H451" s="564">
        <f>SUM(H445:H450)</f>
        <v>11.9047494</v>
      </c>
    </row>
    <row r="452" spans="3:8" ht="15">
      <c r="C452" s="502" t="s">
        <v>1267</v>
      </c>
      <c r="D452" s="503"/>
      <c r="E452" s="503"/>
      <c r="F452" s="503"/>
      <c r="G452" s="504"/>
      <c r="H452" s="470"/>
    </row>
    <row r="453" spans="3:8" ht="15">
      <c r="C453" s="757" t="s">
        <v>8</v>
      </c>
      <c r="D453" s="573" t="s">
        <v>10</v>
      </c>
      <c r="E453" s="757" t="s">
        <v>1268</v>
      </c>
      <c r="F453" s="757" t="s">
        <v>1262</v>
      </c>
      <c r="G453" s="583" t="s">
        <v>1263</v>
      </c>
      <c r="H453" s="757" t="s">
        <v>1264</v>
      </c>
    </row>
    <row r="454" spans="3:8" ht="15">
      <c r="C454" s="600" t="s">
        <v>1280</v>
      </c>
      <c r="D454" s="567">
        <v>8</v>
      </c>
      <c r="E454" s="587">
        <f>+'MANO DE OBRA'!F17</f>
        <v>3.83</v>
      </c>
      <c r="F454" s="479">
        <f>D454*E454</f>
        <v>30.64</v>
      </c>
      <c r="G454" s="565">
        <v>6.8555999999999999</v>
      </c>
      <c r="H454" s="479">
        <f>F454*G454</f>
        <v>210.05558400000001</v>
      </c>
    </row>
    <row r="455" spans="3:8" ht="15">
      <c r="C455" s="601" t="s">
        <v>1401</v>
      </c>
      <c r="D455" s="512">
        <v>1</v>
      </c>
      <c r="E455" s="599">
        <f>+'MANO DE OBRA'!F69</f>
        <v>4.09</v>
      </c>
      <c r="F455" s="510">
        <f>D455*E455</f>
        <v>4.09</v>
      </c>
      <c r="G455" s="511">
        <f>G454</f>
        <v>6.8555999999999999</v>
      </c>
      <c r="H455" s="510">
        <f>F455*G455</f>
        <v>28.039403999999998</v>
      </c>
    </row>
    <row r="456" spans="3:8" ht="15">
      <c r="C456" s="509"/>
      <c r="D456" s="576"/>
      <c r="E456" s="584"/>
      <c r="F456" s="510"/>
      <c r="G456" s="566"/>
      <c r="H456" s="510"/>
    </row>
    <row r="457" spans="3:8" ht="15">
      <c r="C457" s="509"/>
      <c r="D457" s="576"/>
      <c r="E457" s="584"/>
      <c r="F457" s="510"/>
      <c r="G457" s="566"/>
      <c r="H457" s="510"/>
    </row>
    <row r="458" spans="3:8" ht="15">
      <c r="C458" s="509"/>
      <c r="D458" s="512"/>
      <c r="E458" s="476"/>
      <c r="F458" s="510"/>
      <c r="G458" s="491"/>
      <c r="H458" s="510"/>
    </row>
    <row r="459" spans="3:8" ht="15">
      <c r="C459" s="509"/>
      <c r="D459" s="512"/>
      <c r="E459" s="476"/>
      <c r="F459" s="510"/>
      <c r="G459" s="512"/>
      <c r="H459" s="510"/>
    </row>
    <row r="460" spans="3:8" ht="15">
      <c r="C460" s="514" t="s">
        <v>1269</v>
      </c>
      <c r="D460" s="514"/>
      <c r="E460" s="515"/>
      <c r="F460" s="514"/>
      <c r="G460" s="470"/>
      <c r="H460" s="501">
        <f>SUM(H454:H459)</f>
        <v>238.094988</v>
      </c>
    </row>
    <row r="461" spans="3:8" ht="15">
      <c r="C461" s="502" t="s">
        <v>547</v>
      </c>
      <c r="D461" s="469"/>
      <c r="E461" s="503"/>
      <c r="F461" s="503"/>
      <c r="G461" s="469"/>
      <c r="H461" s="470"/>
    </row>
    <row r="462" spans="3:8" ht="15">
      <c r="C462" s="579" t="s">
        <v>8</v>
      </c>
      <c r="D462" s="519"/>
      <c r="E462" s="519" t="s">
        <v>9</v>
      </c>
      <c r="F462" s="520" t="s">
        <v>10</v>
      </c>
      <c r="G462" s="520" t="s">
        <v>1270</v>
      </c>
      <c r="H462" s="519" t="s">
        <v>1264</v>
      </c>
    </row>
    <row r="463" spans="3:8" ht="15">
      <c r="C463" s="756"/>
      <c r="D463" s="736"/>
      <c r="E463" s="737"/>
      <c r="F463" s="734"/>
      <c r="G463" s="735"/>
      <c r="H463" s="619"/>
    </row>
    <row r="464" spans="3:8" ht="15">
      <c r="C464" s="528"/>
      <c r="D464" s="491"/>
      <c r="E464" s="529"/>
      <c r="F464" s="512"/>
      <c r="G464" s="595"/>
      <c r="H464" s="510"/>
    </row>
    <row r="465" spans="3:8" ht="15">
      <c r="C465" s="528"/>
      <c r="D465" s="491"/>
      <c r="E465" s="594"/>
      <c r="F465" s="512"/>
      <c r="G465" s="595"/>
      <c r="H465" s="510"/>
    </row>
    <row r="466" spans="3:8" ht="15">
      <c r="C466" s="528"/>
      <c r="D466" s="491"/>
      <c r="E466" s="529"/>
      <c r="F466" s="512"/>
      <c r="G466" s="531"/>
      <c r="H466" s="510"/>
    </row>
    <row r="467" spans="3:8" ht="15">
      <c r="C467" s="528"/>
      <c r="D467" s="491"/>
      <c r="E467" s="529"/>
      <c r="F467" s="512"/>
      <c r="G467" s="531"/>
      <c r="H467" s="510"/>
    </row>
    <row r="468" spans="3:8" ht="15">
      <c r="C468" s="528"/>
      <c r="D468" s="491"/>
      <c r="E468" s="529"/>
      <c r="F468" s="512"/>
      <c r="G468" s="531"/>
      <c r="H468" s="510"/>
    </row>
    <row r="469" spans="3:8" ht="15">
      <c r="C469" s="528"/>
      <c r="D469" s="491"/>
      <c r="E469" s="529"/>
      <c r="F469" s="512"/>
      <c r="G469" s="531"/>
      <c r="H469" s="532"/>
    </row>
    <row r="470" spans="3:8" ht="15">
      <c r="C470" s="528"/>
      <c r="D470" s="491"/>
      <c r="E470" s="529"/>
      <c r="F470" s="512"/>
      <c r="G470" s="531"/>
      <c r="H470" s="532"/>
    </row>
    <row r="471" spans="3:8" ht="15">
      <c r="C471" s="533"/>
      <c r="D471" s="498"/>
      <c r="E471" s="534"/>
      <c r="F471" s="497"/>
      <c r="G471" s="535"/>
      <c r="H471" s="536"/>
    </row>
    <row r="472" spans="3:8" ht="15">
      <c r="C472" s="476" t="s">
        <v>1271</v>
      </c>
      <c r="D472" s="531"/>
      <c r="E472" s="538"/>
      <c r="F472" s="498"/>
      <c r="G472" s="497"/>
      <c r="H472" s="539">
        <f>SUM(H463:H471)</f>
        <v>0</v>
      </c>
    </row>
    <row r="473" spans="3:8" ht="15">
      <c r="C473" s="468" t="s">
        <v>1272</v>
      </c>
      <c r="D473" s="469"/>
      <c r="E473" s="469"/>
      <c r="F473" s="469"/>
      <c r="G473" s="469"/>
      <c r="H473" s="470"/>
    </row>
    <row r="474" spans="3:8" ht="15">
      <c r="C474" s="579" t="s">
        <v>8</v>
      </c>
      <c r="D474" s="519"/>
      <c r="E474" s="519" t="s">
        <v>9</v>
      </c>
      <c r="F474" s="543" t="s">
        <v>10</v>
      </c>
      <c r="G474" s="520" t="s">
        <v>1261</v>
      </c>
      <c r="H474" s="519" t="s">
        <v>1264</v>
      </c>
    </row>
    <row r="475" spans="3:8" ht="15">
      <c r="C475" s="1195"/>
      <c r="D475" s="1196"/>
      <c r="E475" s="545"/>
      <c r="F475" s="567"/>
      <c r="G475" s="544"/>
      <c r="H475" s="479"/>
    </row>
    <row r="476" spans="3:8" ht="15">
      <c r="C476" s="613"/>
      <c r="D476" s="531"/>
      <c r="E476" s="547"/>
      <c r="F476" s="512"/>
      <c r="G476" s="476"/>
      <c r="H476" s="510"/>
    </row>
    <row r="477" spans="3:8" ht="15">
      <c r="C477" s="613"/>
      <c r="D477" s="531"/>
      <c r="E477" s="547"/>
      <c r="F477" s="512"/>
      <c r="G477" s="476"/>
      <c r="H477" s="510"/>
    </row>
    <row r="478" spans="3:8" ht="15">
      <c r="C478" s="613"/>
      <c r="D478" s="531"/>
      <c r="E478" s="547"/>
      <c r="F478" s="512"/>
      <c r="G478" s="476"/>
      <c r="H478" s="510"/>
    </row>
    <row r="479" spans="3:8" ht="15">
      <c r="C479" s="515" t="s">
        <v>1273</v>
      </c>
      <c r="D479" s="548"/>
      <c r="E479" s="548"/>
      <c r="F479" s="549"/>
      <c r="G479" s="550"/>
      <c r="H479" s="620">
        <f>SUM(H475:H478)</f>
        <v>0</v>
      </c>
    </row>
    <row r="480" spans="3:8" ht="15">
      <c r="C480" s="491"/>
      <c r="D480" s="491"/>
      <c r="E480" s="496"/>
      <c r="F480" s="498"/>
      <c r="G480" s="551"/>
      <c r="H480" s="552">
        <f>H451+H460+H472+H479</f>
        <v>249.99973740000001</v>
      </c>
    </row>
    <row r="481" spans="3:8" ht="15">
      <c r="C481" s="553"/>
      <c r="D481" s="553"/>
      <c r="E481" s="515" t="s">
        <v>1274</v>
      </c>
      <c r="F481" s="549"/>
      <c r="G481" s="548"/>
      <c r="H481" s="470">
        <f>ROUND((H479+H472+H460+H451),2)</f>
        <v>250</v>
      </c>
    </row>
    <row r="482" spans="3:8" ht="15">
      <c r="C482" s="553"/>
      <c r="D482" s="553"/>
      <c r="E482" s="468" t="s">
        <v>1275</v>
      </c>
      <c r="F482" s="549"/>
      <c r="G482" s="554">
        <v>0.15</v>
      </c>
      <c r="H482" s="548">
        <f>H481*G482</f>
        <v>37.5</v>
      </c>
    </row>
    <row r="483" spans="3:8" ht="15">
      <c r="C483" s="553"/>
      <c r="D483" s="553"/>
      <c r="E483" s="468" t="s">
        <v>1276</v>
      </c>
      <c r="F483" s="549"/>
      <c r="G483" s="554">
        <v>0.05</v>
      </c>
      <c r="H483" s="548">
        <f>H481*G483</f>
        <v>12.5</v>
      </c>
    </row>
    <row r="484" spans="3:8" ht="15">
      <c r="C484" s="553"/>
      <c r="D484" s="553"/>
      <c r="E484" s="468" t="s">
        <v>1277</v>
      </c>
      <c r="F484" s="549"/>
      <c r="G484" s="548"/>
      <c r="H484" s="548">
        <f>SUM(H481:H483)</f>
        <v>300</v>
      </c>
    </row>
    <row r="485" spans="3:8" ht="15">
      <c r="C485" s="553"/>
      <c r="D485" s="553"/>
      <c r="E485" s="502" t="s">
        <v>1587</v>
      </c>
      <c r="F485" s="498"/>
      <c r="G485" s="535"/>
      <c r="H485" s="555">
        <f>ROUND((H484),2)</f>
        <v>300</v>
      </c>
    </row>
    <row r="486" spans="3:8" ht="15.75">
      <c r="C486" s="650" t="s">
        <v>1578</v>
      </c>
      <c r="D486" s="465"/>
      <c r="E486" s="556"/>
      <c r="F486" s="460"/>
      <c r="G486" s="460"/>
      <c r="H486" s="556"/>
    </row>
    <row r="487" spans="3:8" ht="15.75">
      <c r="C487" s="465"/>
      <c r="D487" s="465"/>
      <c r="E487" s="465"/>
      <c r="F487" s="465"/>
      <c r="G487" s="465"/>
      <c r="H487" s="465"/>
    </row>
    <row r="488" spans="3:8" ht="15.75">
      <c r="C488" s="651" t="s">
        <v>1403</v>
      </c>
      <c r="D488" s="465"/>
      <c r="E488" s="465"/>
      <c r="F488" s="465"/>
      <c r="G488" s="465"/>
      <c r="H488" s="460"/>
    </row>
    <row r="489" spans="3:8" ht="15.75">
      <c r="C489" s="455"/>
      <c r="D489" s="465"/>
      <c r="E489" s="465"/>
      <c r="F489" s="557"/>
      <c r="G489" s="558"/>
      <c r="H489" s="558"/>
    </row>
    <row r="490" spans="3:8">
      <c r="C490" s="455"/>
      <c r="D490" s="559"/>
      <c r="E490" s="559"/>
      <c r="F490" s="1205" t="s">
        <v>1405</v>
      </c>
      <c r="G490" s="1205"/>
      <c r="H490" s="1205"/>
    </row>
    <row r="491" spans="3:8">
      <c r="C491" s="455"/>
      <c r="D491" s="559"/>
      <c r="E491" s="559"/>
      <c r="F491" s="1205"/>
      <c r="G491" s="1205"/>
      <c r="H491" s="1205"/>
    </row>
    <row r="492" spans="3:8" ht="15.75">
      <c r="C492" s="455"/>
      <c r="D492" s="460"/>
      <c r="E492" s="460"/>
      <c r="F492" s="560"/>
      <c r="G492" s="560"/>
      <c r="H492" s="460"/>
    </row>
    <row r="493" spans="3:8" ht="80.099999999999994" customHeight="1">
      <c r="C493" s="453"/>
      <c r="D493" s="453"/>
      <c r="E493" s="453"/>
      <c r="F493" s="453"/>
      <c r="G493" s="453"/>
      <c r="H493" s="453"/>
    </row>
    <row r="494" spans="3:8" ht="15.75">
      <c r="C494" s="455"/>
      <c r="D494" s="455"/>
      <c r="E494" s="455"/>
      <c r="F494" s="456"/>
      <c r="G494" s="457"/>
      <c r="H494" s="457"/>
    </row>
    <row r="495" spans="3:8" ht="21" customHeight="1">
      <c r="C495" s="1208" t="s">
        <v>1579</v>
      </c>
      <c r="D495" s="1208"/>
      <c r="E495" s="1208"/>
      <c r="F495" s="1208"/>
      <c r="G495" s="1208"/>
      <c r="H495" s="1208"/>
    </row>
    <row r="496" spans="3:8" ht="15.75">
      <c r="C496" s="458" t="s">
        <v>1255</v>
      </c>
      <c r="D496" s="459" t="str">
        <f>+'PRESUPUESTO UNIV UARTES'!B199</f>
        <v>7.11</v>
      </c>
      <c r="E496" s="460"/>
      <c r="F496" s="460"/>
      <c r="G496" s="461" t="s">
        <v>1256</v>
      </c>
      <c r="H496" s="462" t="str">
        <f>+'PRESUPUESTO UNIV UARTES'!G199</f>
        <v>m3</v>
      </c>
    </row>
    <row r="497" spans="1:8" ht="30.75" customHeight="1">
      <c r="C497" s="463" t="s">
        <v>1258</v>
      </c>
      <c r="D497" s="1210" t="str">
        <f>+'PRESUPUESTO UNIV UARTES'!C199</f>
        <v>Desalojo</v>
      </c>
      <c r="E497" s="1210"/>
      <c r="F497" s="1210"/>
      <c r="G497" s="1210"/>
      <c r="H497" s="464"/>
    </row>
    <row r="498" spans="1:8" ht="15.75">
      <c r="C498" s="465"/>
      <c r="D498" s="465"/>
      <c r="E498" s="465"/>
      <c r="F498" s="465"/>
      <c r="G498" s="465"/>
      <c r="H498" s="465"/>
    </row>
    <row r="499" spans="1:8" s="471" customFormat="1" ht="15">
      <c r="A499" s="466"/>
      <c r="B499" s="467"/>
      <c r="C499" s="468" t="s">
        <v>1259</v>
      </c>
      <c r="D499" s="469"/>
      <c r="E499" s="469"/>
      <c r="F499" s="469"/>
      <c r="G499" s="469"/>
      <c r="H499" s="470"/>
    </row>
    <row r="500" spans="1:8" s="475" customFormat="1" ht="15">
      <c r="A500" s="472"/>
      <c r="B500" s="473"/>
      <c r="C500" s="474" t="s">
        <v>8</v>
      </c>
      <c r="D500" s="474" t="s">
        <v>10</v>
      </c>
      <c r="E500" s="474" t="s">
        <v>1261</v>
      </c>
      <c r="F500" s="862" t="s">
        <v>1262</v>
      </c>
      <c r="G500" s="862" t="s">
        <v>1263</v>
      </c>
      <c r="H500" s="861" t="s">
        <v>1264</v>
      </c>
    </row>
    <row r="501" spans="1:8" s="475" customFormat="1" ht="15">
      <c r="A501" s="472"/>
      <c r="B501" s="473"/>
      <c r="C501" s="476" t="s">
        <v>1282</v>
      </c>
      <c r="D501" s="512"/>
      <c r="E501" s="478"/>
      <c r="F501" s="479"/>
      <c r="G501" s="525"/>
      <c r="H501" s="479">
        <f>5%*H515</f>
        <v>0</v>
      </c>
    </row>
    <row r="502" spans="1:8" s="475" customFormat="1" ht="15">
      <c r="A502" s="472"/>
      <c r="B502" s="473"/>
      <c r="C502" s="476" t="s">
        <v>1749</v>
      </c>
      <c r="D502" s="576">
        <v>1</v>
      </c>
      <c r="E502" s="478">
        <v>60</v>
      </c>
      <c r="F502" s="477">
        <f>D502*E502</f>
        <v>60</v>
      </c>
      <c r="G502" s="875">
        <v>0.18</v>
      </c>
      <c r="H502" s="510">
        <f>F502*G502</f>
        <v>10.799999999999999</v>
      </c>
    </row>
    <row r="503" spans="1:8" s="475" customFormat="1" ht="15">
      <c r="A503" s="472"/>
      <c r="B503" s="473"/>
      <c r="C503" s="476"/>
      <c r="D503" s="512"/>
      <c r="E503" s="476"/>
      <c r="F503" s="477"/>
      <c r="G503" s="511"/>
      <c r="H503" s="510"/>
    </row>
    <row r="504" spans="1:8" s="475" customFormat="1" ht="15">
      <c r="A504" s="472"/>
      <c r="B504" s="473"/>
      <c r="C504" s="476"/>
      <c r="D504" s="512"/>
      <c r="E504" s="476"/>
      <c r="F504" s="510"/>
      <c r="G504" s="530"/>
      <c r="H504" s="510"/>
    </row>
    <row r="505" spans="1:8" ht="15">
      <c r="A505" s="488"/>
      <c r="B505" s="489"/>
      <c r="C505" s="476"/>
      <c r="D505" s="512"/>
      <c r="E505" s="476"/>
      <c r="F505" s="510"/>
      <c r="G505" s="530"/>
      <c r="H505" s="510"/>
    </row>
    <row r="506" spans="1:8" ht="15">
      <c r="A506" s="495"/>
      <c r="C506" s="476"/>
      <c r="D506" s="490"/>
      <c r="E506" s="476"/>
      <c r="F506" s="510"/>
      <c r="G506" s="530"/>
      <c r="H506" s="510"/>
    </row>
    <row r="507" spans="1:8" s="471" customFormat="1" ht="15">
      <c r="A507" s="495"/>
      <c r="B507" s="467"/>
      <c r="C507" s="515" t="s">
        <v>1279</v>
      </c>
      <c r="D507" s="514"/>
      <c r="E507" s="515"/>
      <c r="F507" s="563"/>
      <c r="G507" s="571"/>
      <c r="H507" s="501">
        <f>SUM(H501:H506)</f>
        <v>10.799999999999999</v>
      </c>
    </row>
    <row r="508" spans="1:8" s="475" customFormat="1" ht="15">
      <c r="A508" s="505"/>
      <c r="B508" s="473"/>
      <c r="C508" s="502" t="s">
        <v>1267</v>
      </c>
      <c r="D508" s="503"/>
      <c r="E508" s="503"/>
      <c r="F508" s="503"/>
      <c r="G508" s="504"/>
      <c r="H508" s="470"/>
    </row>
    <row r="509" spans="1:8" ht="15">
      <c r="A509" s="488"/>
      <c r="B509" s="508"/>
      <c r="C509" s="754" t="s">
        <v>8</v>
      </c>
      <c r="D509" s="573" t="s">
        <v>10</v>
      </c>
      <c r="E509" s="754" t="s">
        <v>1268</v>
      </c>
      <c r="F509" s="754" t="s">
        <v>1262</v>
      </c>
      <c r="G509" s="583" t="s">
        <v>1263</v>
      </c>
      <c r="H509" s="754" t="s">
        <v>1264</v>
      </c>
    </row>
    <row r="510" spans="1:8" ht="15">
      <c r="A510" s="488"/>
      <c r="B510" s="508"/>
      <c r="C510" s="725" t="s">
        <v>1280</v>
      </c>
      <c r="D510" s="546">
        <v>3</v>
      </c>
      <c r="E510" s="587">
        <f>+'MANO DE OBRA'!F17</f>
        <v>3.83</v>
      </c>
      <c r="F510" s="479">
        <f>D510*E510</f>
        <v>11.49</v>
      </c>
      <c r="G510" s="875">
        <v>0.18</v>
      </c>
      <c r="H510" s="479">
        <f>F510*G510</f>
        <v>2.0682</v>
      </c>
    </row>
    <row r="511" spans="1:8" ht="15">
      <c r="A511" s="488"/>
      <c r="B511" s="508"/>
      <c r="C511" s="509" t="s">
        <v>1750</v>
      </c>
      <c r="D511" s="576">
        <v>1</v>
      </c>
      <c r="E511" s="599">
        <f>+'MANO DE OBRA'!F28</f>
        <v>3.87</v>
      </c>
      <c r="F511" s="510">
        <f>D511*E511</f>
        <v>3.87</v>
      </c>
      <c r="G511" s="566">
        <f>G510</f>
        <v>0.18</v>
      </c>
      <c r="H511" s="510">
        <f>F511*G511</f>
        <v>0.6966</v>
      </c>
    </row>
    <row r="512" spans="1:8" ht="15">
      <c r="A512" s="488"/>
      <c r="B512" s="508"/>
      <c r="C512" s="509" t="s">
        <v>1401</v>
      </c>
      <c r="D512" s="576">
        <v>1</v>
      </c>
      <c r="E512" s="584">
        <f>+'MANO DE OBRA'!F69</f>
        <v>4.09</v>
      </c>
      <c r="F512" s="510">
        <f t="shared" ref="F512" si="13">D512*E512</f>
        <v>4.09</v>
      </c>
      <c r="G512" s="566">
        <f t="shared" ref="G512" si="14">G511</f>
        <v>0.18</v>
      </c>
      <c r="H512" s="510">
        <f t="shared" ref="H512" si="15">F512*G512</f>
        <v>0.73619999999999997</v>
      </c>
    </row>
    <row r="513" spans="1:8" ht="15">
      <c r="A513" s="488"/>
      <c r="B513" s="508"/>
      <c r="C513" s="509"/>
      <c r="D513" s="576"/>
      <c r="E513" s="584"/>
      <c r="F513" s="510"/>
      <c r="G513" s="566"/>
      <c r="H513" s="510"/>
    </row>
    <row r="514" spans="1:8" ht="15">
      <c r="A514" s="488"/>
      <c r="B514" s="508"/>
      <c r="C514" s="509"/>
      <c r="D514" s="512"/>
      <c r="E514" s="476"/>
      <c r="F514" s="510"/>
      <c r="G514" s="491"/>
      <c r="H514" s="510"/>
    </row>
    <row r="515" spans="1:8" ht="15">
      <c r="A515" s="495"/>
      <c r="B515" s="513"/>
      <c r="C515" s="509"/>
      <c r="D515" s="512"/>
      <c r="E515" s="476"/>
      <c r="F515" s="510"/>
      <c r="G515" s="512"/>
      <c r="H515" s="510"/>
    </row>
    <row r="516" spans="1:8" s="471" customFormat="1" ht="15">
      <c r="A516" s="495"/>
      <c r="B516" s="516"/>
      <c r="C516" s="514" t="s">
        <v>1269</v>
      </c>
      <c r="D516" s="514"/>
      <c r="E516" s="515"/>
      <c r="F516" s="514"/>
      <c r="G516" s="470"/>
      <c r="H516" s="501">
        <f>SUM(H510:H515)</f>
        <v>3.5010000000000003</v>
      </c>
    </row>
    <row r="517" spans="1:8" s="521" customFormat="1" ht="15">
      <c r="A517" s="495"/>
      <c r="B517" s="517"/>
      <c r="C517" s="502" t="s">
        <v>547</v>
      </c>
      <c r="D517" s="469"/>
      <c r="E517" s="503"/>
      <c r="F517" s="503"/>
      <c r="G517" s="469"/>
      <c r="H517" s="470"/>
    </row>
    <row r="518" spans="1:8" ht="15">
      <c r="A518" s="488"/>
      <c r="B518" s="508"/>
      <c r="C518" s="579" t="s">
        <v>8</v>
      </c>
      <c r="D518" s="519"/>
      <c r="E518" s="519" t="s">
        <v>9</v>
      </c>
      <c r="F518" s="520" t="s">
        <v>10</v>
      </c>
      <c r="G518" s="520" t="s">
        <v>1270</v>
      </c>
      <c r="H518" s="519" t="s">
        <v>1264</v>
      </c>
    </row>
    <row r="519" spans="1:8" ht="15">
      <c r="A519" s="488"/>
      <c r="B519" s="508"/>
      <c r="C519" s="752"/>
      <c r="D519" s="736"/>
      <c r="E519" s="737"/>
      <c r="F519" s="734"/>
      <c r="G519" s="735"/>
      <c r="H519" s="619"/>
    </row>
    <row r="520" spans="1:8" ht="15">
      <c r="A520" s="488"/>
      <c r="B520" s="508"/>
      <c r="C520" s="528"/>
      <c r="D520" s="491"/>
      <c r="E520" s="529"/>
      <c r="F520" s="512"/>
      <c r="G520" s="595"/>
      <c r="H520" s="510"/>
    </row>
    <row r="521" spans="1:8" ht="15">
      <c r="A521" s="488"/>
      <c r="B521" s="508"/>
      <c r="C521" s="528"/>
      <c r="D521" s="491"/>
      <c r="E521" s="594"/>
      <c r="F521" s="512"/>
      <c r="G521" s="595"/>
      <c r="H521" s="510"/>
    </row>
    <row r="522" spans="1:8" ht="15">
      <c r="A522" s="488"/>
      <c r="B522" s="508"/>
      <c r="C522" s="528"/>
      <c r="D522" s="491"/>
      <c r="E522" s="529"/>
      <c r="F522" s="512"/>
      <c r="G522" s="531"/>
      <c r="H522" s="510"/>
    </row>
    <row r="523" spans="1:8" ht="15">
      <c r="A523" s="488"/>
      <c r="B523" s="508"/>
      <c r="C523" s="528"/>
      <c r="D523" s="491"/>
      <c r="E523" s="529"/>
      <c r="F523" s="512"/>
      <c r="G523" s="531"/>
      <c r="H523" s="510"/>
    </row>
    <row r="524" spans="1:8" ht="15">
      <c r="A524" s="488"/>
      <c r="B524" s="508"/>
      <c r="C524" s="528"/>
      <c r="D524" s="491"/>
      <c r="E524" s="529"/>
      <c r="F524" s="512"/>
      <c r="G524" s="531"/>
      <c r="H524" s="510"/>
    </row>
    <row r="525" spans="1:8" ht="15">
      <c r="A525" s="488"/>
      <c r="B525" s="508"/>
      <c r="C525" s="528"/>
      <c r="D525" s="491"/>
      <c r="E525" s="529"/>
      <c r="F525" s="512"/>
      <c r="G525" s="531"/>
      <c r="H525" s="532"/>
    </row>
    <row r="526" spans="1:8" ht="15">
      <c r="A526" s="488"/>
      <c r="B526" s="508"/>
      <c r="C526" s="528"/>
      <c r="D526" s="491"/>
      <c r="E526" s="529"/>
      <c r="F526" s="512"/>
      <c r="G526" s="531"/>
      <c r="H526" s="532"/>
    </row>
    <row r="527" spans="1:8" ht="15">
      <c r="A527" s="488"/>
      <c r="B527" s="508"/>
      <c r="C527" s="533"/>
      <c r="D527" s="498"/>
      <c r="E527" s="534"/>
      <c r="F527" s="497"/>
      <c r="G527" s="535"/>
      <c r="H527" s="536"/>
    </row>
    <row r="528" spans="1:8" ht="15">
      <c r="A528" s="488"/>
      <c r="B528" s="508"/>
      <c r="C528" s="476" t="s">
        <v>1271</v>
      </c>
      <c r="D528" s="531"/>
      <c r="E528" s="538"/>
      <c r="F528" s="498"/>
      <c r="G528" s="497"/>
      <c r="H528" s="539">
        <f>SUM(H519:H527)</f>
        <v>0</v>
      </c>
    </row>
    <row r="529" spans="1:8" ht="15">
      <c r="A529" s="488"/>
      <c r="B529" s="508"/>
      <c r="C529" s="468" t="s">
        <v>1272</v>
      </c>
      <c r="D529" s="469"/>
      <c r="E529" s="469"/>
      <c r="F529" s="469"/>
      <c r="G529" s="469"/>
      <c r="H529" s="470"/>
    </row>
    <row r="530" spans="1:8" ht="15">
      <c r="A530" s="537"/>
      <c r="C530" s="579" t="s">
        <v>8</v>
      </c>
      <c r="D530" s="519"/>
      <c r="E530" s="519" t="s">
        <v>9</v>
      </c>
      <c r="F530" s="543" t="s">
        <v>10</v>
      </c>
      <c r="G530" s="520" t="s">
        <v>1261</v>
      </c>
      <c r="H530" s="519" t="s">
        <v>1264</v>
      </c>
    </row>
    <row r="531" spans="1:8" s="471" customFormat="1" ht="15">
      <c r="A531" s="540"/>
      <c r="B531" s="467"/>
      <c r="C531" s="1195"/>
      <c r="D531" s="1196"/>
      <c r="E531" s="545"/>
      <c r="F531" s="567"/>
      <c r="G531" s="544"/>
      <c r="H531" s="479"/>
    </row>
    <row r="532" spans="1:8" s="521" customFormat="1" ht="15">
      <c r="A532" s="541"/>
      <c r="B532" s="542"/>
      <c r="C532" s="613"/>
      <c r="D532" s="531"/>
      <c r="E532" s="547"/>
      <c r="F532" s="512"/>
      <c r="G532" s="476"/>
      <c r="H532" s="510"/>
    </row>
    <row r="533" spans="1:8" ht="15">
      <c r="A533" s="488"/>
      <c r="B533" s="508"/>
      <c r="C533" s="613"/>
      <c r="D533" s="531"/>
      <c r="E533" s="547"/>
      <c r="F533" s="512"/>
      <c r="G533" s="476"/>
      <c r="H533" s="510"/>
    </row>
    <row r="534" spans="1:8" ht="15">
      <c r="A534" s="488"/>
      <c r="B534" s="508"/>
      <c r="C534" s="613"/>
      <c r="D534" s="531"/>
      <c r="E534" s="547"/>
      <c r="F534" s="512"/>
      <c r="G534" s="476"/>
      <c r="H534" s="510"/>
    </row>
    <row r="535" spans="1:8" ht="15">
      <c r="A535" s="488"/>
      <c r="B535" s="508"/>
      <c r="C535" s="515" t="s">
        <v>1273</v>
      </c>
      <c r="D535" s="548"/>
      <c r="E535" s="548"/>
      <c r="F535" s="549"/>
      <c r="G535" s="550"/>
      <c r="H535" s="620">
        <f>SUM(H531:H534)</f>
        <v>0</v>
      </c>
    </row>
    <row r="536" spans="1:8" ht="15">
      <c r="A536" s="537"/>
      <c r="C536" s="491"/>
      <c r="D536" s="491"/>
      <c r="E536" s="496"/>
      <c r="F536" s="498"/>
      <c r="G536" s="551"/>
      <c r="H536" s="552">
        <f>H507+H516+H528+H535</f>
        <v>14.300999999999998</v>
      </c>
    </row>
    <row r="537" spans="1:8" ht="15.95" customHeight="1">
      <c r="A537" s="537"/>
      <c r="C537" s="553"/>
      <c r="D537" s="553"/>
      <c r="E537" s="515" t="s">
        <v>1274</v>
      </c>
      <c r="F537" s="549"/>
      <c r="G537" s="548"/>
      <c r="H537" s="470">
        <f>ROUND((H535+H528+H516+H507),2)</f>
        <v>14.3</v>
      </c>
    </row>
    <row r="538" spans="1:8" ht="15">
      <c r="A538" s="537"/>
      <c r="C538" s="553"/>
      <c r="D538" s="553"/>
      <c r="E538" s="468" t="s">
        <v>1275</v>
      </c>
      <c r="F538" s="549"/>
      <c r="G538" s="554">
        <v>0.15</v>
      </c>
      <c r="H538" s="548">
        <f>H537*G538</f>
        <v>2.145</v>
      </c>
    </row>
    <row r="539" spans="1:8" ht="15">
      <c r="C539" s="553"/>
      <c r="D539" s="553"/>
      <c r="E539" s="468" t="s">
        <v>1276</v>
      </c>
      <c r="F539" s="549"/>
      <c r="G539" s="554">
        <v>0.05</v>
      </c>
      <c r="H539" s="548">
        <f>H537*G539</f>
        <v>0.71500000000000008</v>
      </c>
    </row>
    <row r="540" spans="1:8" ht="15">
      <c r="C540" s="553"/>
      <c r="D540" s="553"/>
      <c r="E540" s="468" t="s">
        <v>1277</v>
      </c>
      <c r="F540" s="549"/>
      <c r="G540" s="548"/>
      <c r="H540" s="548">
        <f>SUM(H537:H539)</f>
        <v>17.16</v>
      </c>
    </row>
    <row r="541" spans="1:8" ht="15">
      <c r="C541" s="553"/>
      <c r="D541" s="553"/>
      <c r="E541" s="502" t="s">
        <v>1587</v>
      </c>
      <c r="F541" s="498"/>
      <c r="G541" s="535"/>
      <c r="H541" s="555">
        <f>ROUND((H540),2)</f>
        <v>17.16</v>
      </c>
    </row>
    <row r="542" spans="1:8" ht="15.75">
      <c r="C542" s="650" t="s">
        <v>1753</v>
      </c>
      <c r="D542" s="465"/>
      <c r="E542" s="556"/>
      <c r="F542" s="460"/>
      <c r="G542" s="460"/>
      <c r="H542" s="556"/>
    </row>
    <row r="543" spans="1:8" ht="15.75">
      <c r="C543" s="465"/>
      <c r="D543" s="465"/>
      <c r="E543" s="465"/>
      <c r="F543" s="465"/>
      <c r="G543" s="465"/>
      <c r="H543" s="465"/>
    </row>
    <row r="544" spans="1:8" ht="14.25" customHeight="1">
      <c r="C544" s="651" t="s">
        <v>1403</v>
      </c>
      <c r="D544" s="465"/>
      <c r="E544" s="465"/>
      <c r="F544" s="465"/>
      <c r="G544" s="465"/>
      <c r="H544" s="460"/>
    </row>
    <row r="545" spans="3:8" ht="15.75">
      <c r="C545" s="455"/>
      <c r="D545" s="465"/>
      <c r="E545" s="465"/>
      <c r="F545" s="557"/>
      <c r="G545" s="558"/>
      <c r="H545" s="558"/>
    </row>
    <row r="546" spans="3:8">
      <c r="C546" s="455"/>
      <c r="D546" s="559"/>
      <c r="E546" s="559"/>
      <c r="F546" s="1205" t="s">
        <v>1405</v>
      </c>
      <c r="G546" s="1205"/>
      <c r="H546" s="1205"/>
    </row>
    <row r="547" spans="3:8">
      <c r="C547" s="455"/>
      <c r="D547" s="559"/>
      <c r="E547" s="559"/>
      <c r="F547" s="1205"/>
      <c r="G547" s="1205"/>
      <c r="H547" s="1205"/>
    </row>
    <row r="548" spans="3:8" ht="15.75">
      <c r="C548" s="455"/>
      <c r="D548" s="460"/>
      <c r="E548" s="460"/>
      <c r="F548" s="560"/>
      <c r="G548" s="560"/>
      <c r="H548" s="460"/>
    </row>
    <row r="549" spans="3:8" ht="80.099999999999994" customHeight="1">
      <c r="C549" s="455"/>
      <c r="D549" s="460"/>
      <c r="E549" s="460"/>
      <c r="F549" s="560"/>
      <c r="G549" s="560"/>
      <c r="H549" s="460"/>
    </row>
    <row r="550" spans="3:8" ht="15.75">
      <c r="C550" s="455"/>
      <c r="D550" s="455"/>
      <c r="E550" s="455"/>
      <c r="F550" s="456"/>
      <c r="G550" s="457"/>
      <c r="H550" s="457"/>
    </row>
    <row r="551" spans="3:8" ht="21">
      <c r="C551" s="1208" t="s">
        <v>1579</v>
      </c>
      <c r="D551" s="1208"/>
      <c r="E551" s="1208"/>
      <c r="F551" s="1208"/>
      <c r="G551" s="1208"/>
      <c r="H551" s="1208"/>
    </row>
    <row r="552" spans="3:8" ht="15.75">
      <c r="C552" s="458" t="s">
        <v>1255</v>
      </c>
      <c r="D552" s="459" t="str">
        <f>+'PRESUPUESTO UNIV UARTES'!B200</f>
        <v>7.12</v>
      </c>
      <c r="E552" s="460"/>
      <c r="F552" s="460"/>
      <c r="G552" s="461" t="s">
        <v>1256</v>
      </c>
      <c r="H552" s="462" t="str">
        <f>+'PRESUPUESTO UNIV UARTES'!G200</f>
        <v>glb</v>
      </c>
    </row>
    <row r="553" spans="3:8" ht="15.75">
      <c r="C553" s="463" t="s">
        <v>1258</v>
      </c>
      <c r="D553" s="1210" t="str">
        <f>+'PRESUPUESTO UNIV UARTES'!C200</f>
        <v>Seguridad Industrial</v>
      </c>
      <c r="E553" s="1210"/>
      <c r="F553" s="1210"/>
      <c r="G553" s="1210"/>
      <c r="H553" s="464"/>
    </row>
    <row r="554" spans="3:8" ht="15.75">
      <c r="C554" s="465"/>
      <c r="D554" s="465"/>
      <c r="E554" s="465"/>
      <c r="F554" s="465"/>
      <c r="G554" s="465"/>
      <c r="H554" s="465"/>
    </row>
    <row r="555" spans="3:8" ht="15">
      <c r="C555" s="468" t="s">
        <v>1259</v>
      </c>
      <c r="D555" s="469"/>
      <c r="E555" s="469"/>
      <c r="F555" s="469"/>
      <c r="G555" s="469"/>
      <c r="H555" s="470"/>
    </row>
    <row r="556" spans="3:8" ht="15">
      <c r="C556" s="474" t="s">
        <v>8</v>
      </c>
      <c r="D556" s="474" t="s">
        <v>10</v>
      </c>
      <c r="E556" s="474" t="s">
        <v>1261</v>
      </c>
      <c r="F556" s="754" t="s">
        <v>1262</v>
      </c>
      <c r="G556" s="754" t="s">
        <v>1263</v>
      </c>
      <c r="H556" s="753" t="s">
        <v>1264</v>
      </c>
    </row>
    <row r="557" spans="3:8" ht="15">
      <c r="C557" s="476"/>
      <c r="D557" s="512"/>
      <c r="E557" s="478"/>
      <c r="F557" s="479"/>
      <c r="G557" s="525"/>
      <c r="H557" s="479"/>
    </row>
    <row r="558" spans="3:8" ht="15">
      <c r="C558" s="476"/>
      <c r="D558" s="512"/>
      <c r="E558" s="476"/>
      <c r="F558" s="510"/>
      <c r="G558" s="566"/>
      <c r="H558" s="510"/>
    </row>
    <row r="559" spans="3:8" ht="15">
      <c r="C559" s="476"/>
      <c r="D559" s="512"/>
      <c r="E559" s="476"/>
      <c r="F559" s="510"/>
      <c r="G559" s="511"/>
      <c r="H559" s="510"/>
    </row>
    <row r="560" spans="3:8" ht="15">
      <c r="C560" s="476"/>
      <c r="D560" s="512"/>
      <c r="E560" s="476"/>
      <c r="F560" s="510"/>
      <c r="G560" s="511"/>
      <c r="H560" s="510"/>
    </row>
    <row r="561" spans="3:8" ht="15">
      <c r="C561" s="476"/>
      <c r="D561" s="512"/>
      <c r="E561" s="476"/>
      <c r="F561" s="510"/>
      <c r="G561" s="511"/>
      <c r="H561" s="510"/>
    </row>
    <row r="562" spans="3:8" ht="15">
      <c r="C562" s="476"/>
      <c r="D562" s="490"/>
      <c r="E562" s="476"/>
      <c r="F562" s="510"/>
      <c r="G562" s="511"/>
      <c r="H562" s="494"/>
    </row>
    <row r="563" spans="3:8" ht="15">
      <c r="C563" s="515"/>
      <c r="D563" s="514"/>
      <c r="E563" s="515"/>
      <c r="F563" s="563"/>
      <c r="G563" s="590"/>
      <c r="H563" s="564"/>
    </row>
    <row r="564" spans="3:8" ht="15">
      <c r="C564" s="502" t="s">
        <v>1267</v>
      </c>
      <c r="D564" s="503"/>
      <c r="E564" s="503"/>
      <c r="F564" s="503"/>
      <c r="G564" s="504"/>
      <c r="H564" s="470"/>
    </row>
    <row r="565" spans="3:8" ht="15">
      <c r="C565" s="474" t="s">
        <v>8</v>
      </c>
      <c r="D565" s="573" t="s">
        <v>10</v>
      </c>
      <c r="E565" s="474" t="s">
        <v>1268</v>
      </c>
      <c r="F565" s="474" t="s">
        <v>1262</v>
      </c>
      <c r="G565" s="506" t="s">
        <v>1263</v>
      </c>
      <c r="H565" s="754" t="s">
        <v>1264</v>
      </c>
    </row>
    <row r="566" spans="3:8" ht="15">
      <c r="C566" s="509" t="s">
        <v>1588</v>
      </c>
      <c r="D566" s="576">
        <v>1</v>
      </c>
      <c r="E566" s="599">
        <f>+'MANO DE OBRA'!F69</f>
        <v>4.09</v>
      </c>
      <c r="F566" s="510">
        <f>D566*E566</f>
        <v>4.09</v>
      </c>
      <c r="G566" s="566">
        <v>1.141</v>
      </c>
      <c r="H566" s="479">
        <f>F566*G566</f>
        <v>4.66669</v>
      </c>
    </row>
    <row r="567" spans="3:8" ht="15">
      <c r="C567" s="509"/>
      <c r="D567" s="576"/>
      <c r="E567" s="599"/>
      <c r="F567" s="510"/>
      <c r="G567" s="566"/>
      <c r="H567" s="510"/>
    </row>
    <row r="568" spans="3:8" ht="15">
      <c r="C568" s="509"/>
      <c r="D568" s="576"/>
      <c r="E568" s="584"/>
      <c r="F568" s="510"/>
      <c r="G568" s="566"/>
      <c r="H568" s="510"/>
    </row>
    <row r="569" spans="3:8" ht="15">
      <c r="C569" s="509"/>
      <c r="D569" s="576"/>
      <c r="E569" s="584"/>
      <c r="F569" s="510"/>
      <c r="G569" s="566"/>
      <c r="H569" s="510"/>
    </row>
    <row r="570" spans="3:8" ht="15">
      <c r="C570" s="509"/>
      <c r="D570" s="512"/>
      <c r="E570" s="476"/>
      <c r="F570" s="510"/>
      <c r="G570" s="491"/>
      <c r="H570" s="510"/>
    </row>
    <row r="571" spans="3:8" ht="15">
      <c r="C571" s="509"/>
      <c r="D571" s="512"/>
      <c r="E571" s="476"/>
      <c r="F571" s="510"/>
      <c r="G571" s="512"/>
      <c r="H571" s="510"/>
    </row>
    <row r="572" spans="3:8" ht="15">
      <c r="C572" s="514" t="s">
        <v>1269</v>
      </c>
      <c r="D572" s="514"/>
      <c r="E572" s="515"/>
      <c r="F572" s="514"/>
      <c r="G572" s="470"/>
      <c r="H572" s="501">
        <f>SUM(H566:H571)</f>
        <v>4.66669</v>
      </c>
    </row>
    <row r="573" spans="3:8" ht="15">
      <c r="C573" s="502" t="s">
        <v>547</v>
      </c>
      <c r="D573" s="469"/>
      <c r="E573" s="503"/>
      <c r="F573" s="503"/>
      <c r="G573" s="469"/>
      <c r="H573" s="470"/>
    </row>
    <row r="574" spans="3:8" ht="15">
      <c r="C574" s="579" t="s">
        <v>8</v>
      </c>
      <c r="D574" s="519"/>
      <c r="E574" s="519" t="s">
        <v>9</v>
      </c>
      <c r="F574" s="520" t="s">
        <v>10</v>
      </c>
      <c r="G574" s="520" t="s">
        <v>1270</v>
      </c>
      <c r="H574" s="519" t="s">
        <v>1264</v>
      </c>
    </row>
    <row r="575" spans="3:8" ht="30" customHeight="1">
      <c r="C575" s="1198" t="s">
        <v>1760</v>
      </c>
      <c r="D575" s="1199"/>
      <c r="E575" s="737" t="s">
        <v>1287</v>
      </c>
      <c r="F575" s="734">
        <v>1</v>
      </c>
      <c r="G575" s="735">
        <v>162</v>
      </c>
      <c r="H575" s="619">
        <f>F575*G575</f>
        <v>162</v>
      </c>
    </row>
    <row r="576" spans="3:8" ht="15">
      <c r="C576" s="528"/>
      <c r="D576" s="491"/>
      <c r="E576" s="529"/>
      <c r="F576" s="512"/>
      <c r="G576" s="595"/>
      <c r="H576" s="510"/>
    </row>
    <row r="577" spans="3:8" ht="15">
      <c r="C577" s="528"/>
      <c r="D577" s="491"/>
      <c r="E577" s="594"/>
      <c r="F577" s="512"/>
      <c r="G577" s="595"/>
      <c r="H577" s="510"/>
    </row>
    <row r="578" spans="3:8" ht="15">
      <c r="C578" s="738"/>
      <c r="D578" s="491"/>
      <c r="E578" s="594"/>
      <c r="F578" s="512"/>
      <c r="G578" s="595"/>
      <c r="H578" s="510"/>
    </row>
    <row r="579" spans="3:8" ht="15">
      <c r="C579" s="603"/>
      <c r="D579" s="491"/>
      <c r="E579" s="594"/>
      <c r="F579" s="512"/>
      <c r="G579" s="595"/>
      <c r="H579" s="510"/>
    </row>
    <row r="580" spans="3:8" ht="15">
      <c r="C580" s="528"/>
      <c r="D580" s="491"/>
      <c r="E580" s="529"/>
      <c r="F580" s="512"/>
      <c r="G580" s="531"/>
      <c r="H580" s="510"/>
    </row>
    <row r="581" spans="3:8" ht="15">
      <c r="C581" s="528"/>
      <c r="D581" s="491"/>
      <c r="E581" s="529"/>
      <c r="F581" s="512"/>
      <c r="G581" s="531"/>
      <c r="H581" s="510"/>
    </row>
    <row r="582" spans="3:8" ht="15">
      <c r="C582" s="881"/>
      <c r="D582" s="491"/>
      <c r="E582" s="529"/>
      <c r="F582" s="512"/>
      <c r="G582" s="531"/>
      <c r="H582" s="510"/>
    </row>
    <row r="583" spans="3:8" ht="15">
      <c r="C583" s="528"/>
      <c r="D583" s="491"/>
      <c r="E583" s="529"/>
      <c r="F583" s="512"/>
      <c r="G583" s="531"/>
      <c r="H583" s="532"/>
    </row>
    <row r="584" spans="3:8" ht="15">
      <c r="C584" s="528"/>
      <c r="D584" s="491"/>
      <c r="E584" s="529"/>
      <c r="F584" s="512"/>
      <c r="G584" s="531"/>
      <c r="H584" s="532"/>
    </row>
    <row r="585" spans="3:8" ht="15">
      <c r="C585" s="533"/>
      <c r="D585" s="498"/>
      <c r="E585" s="534"/>
      <c r="F585" s="497"/>
      <c r="G585" s="535"/>
      <c r="H585" s="536"/>
    </row>
    <row r="586" spans="3:8" ht="15">
      <c r="C586" s="476" t="s">
        <v>1271</v>
      </c>
      <c r="D586" s="531"/>
      <c r="E586" s="538"/>
      <c r="F586" s="498"/>
      <c r="G586" s="497"/>
      <c r="H586" s="539">
        <f>SUM(H575:H585)</f>
        <v>162</v>
      </c>
    </row>
    <row r="587" spans="3:8" ht="15">
      <c r="C587" s="468" t="s">
        <v>1272</v>
      </c>
      <c r="D587" s="469"/>
      <c r="E587" s="469"/>
      <c r="F587" s="469"/>
      <c r="G587" s="469"/>
      <c r="H587" s="470"/>
    </row>
    <row r="588" spans="3:8" ht="15">
      <c r="C588" s="579" t="s">
        <v>8</v>
      </c>
      <c r="D588" s="519"/>
      <c r="E588" s="519" t="s">
        <v>9</v>
      </c>
      <c r="F588" s="543" t="s">
        <v>10</v>
      </c>
      <c r="G588" s="520" t="s">
        <v>1261</v>
      </c>
      <c r="H588" s="519" t="s">
        <v>1264</v>
      </c>
    </row>
    <row r="589" spans="3:8" ht="15">
      <c r="C589" s="1195"/>
      <c r="D589" s="1196"/>
      <c r="E589" s="545"/>
      <c r="F589" s="567"/>
      <c r="G589" s="544"/>
      <c r="H589" s="479"/>
    </row>
    <row r="590" spans="3:8" ht="15">
      <c r="C590" s="613"/>
      <c r="D590" s="531"/>
      <c r="E590" s="547"/>
      <c r="F590" s="512"/>
      <c r="G590" s="476"/>
      <c r="H590" s="510"/>
    </row>
    <row r="591" spans="3:8" ht="15">
      <c r="C591" s="613"/>
      <c r="D591" s="531"/>
      <c r="E591" s="547"/>
      <c r="F591" s="512"/>
      <c r="G591" s="476"/>
      <c r="H591" s="510"/>
    </row>
    <row r="592" spans="3:8" ht="15">
      <c r="C592" s="613"/>
      <c r="D592" s="531"/>
      <c r="E592" s="547"/>
      <c r="F592" s="512"/>
      <c r="G592" s="476"/>
      <c r="H592" s="510"/>
    </row>
    <row r="593" spans="3:8" ht="15">
      <c r="C593" s="515" t="s">
        <v>1273</v>
      </c>
      <c r="D593" s="548"/>
      <c r="E593" s="548"/>
      <c r="F593" s="549"/>
      <c r="G593" s="550"/>
      <c r="H593" s="620">
        <f>SUM(H589:H592)</f>
        <v>0</v>
      </c>
    </row>
    <row r="594" spans="3:8" ht="15">
      <c r="C594" s="491"/>
      <c r="D594" s="491"/>
      <c r="E594" s="496"/>
      <c r="F594" s="498"/>
      <c r="G594" s="551"/>
      <c r="H594" s="552">
        <f>H563+H572+H586+H593</f>
        <v>166.66668999999999</v>
      </c>
    </row>
    <row r="595" spans="3:8" ht="15">
      <c r="C595" s="553"/>
      <c r="D595" s="553"/>
      <c r="E595" s="515" t="s">
        <v>1274</v>
      </c>
      <c r="F595" s="549"/>
      <c r="G595" s="548"/>
      <c r="H595" s="470">
        <f>ROUND((H593+H586+H572+H563),2)</f>
        <v>166.67</v>
      </c>
    </row>
    <row r="596" spans="3:8" ht="15">
      <c r="C596" s="553"/>
      <c r="D596" s="553"/>
      <c r="E596" s="468" t="s">
        <v>1275</v>
      </c>
      <c r="F596" s="549"/>
      <c r="G596" s="554">
        <v>0.15</v>
      </c>
      <c r="H596" s="548">
        <f>H595*G596</f>
        <v>25.000499999999999</v>
      </c>
    </row>
    <row r="597" spans="3:8" ht="15">
      <c r="C597" s="553"/>
      <c r="D597" s="553"/>
      <c r="E597" s="468" t="s">
        <v>1276</v>
      </c>
      <c r="F597" s="549"/>
      <c r="G597" s="554">
        <v>0.05</v>
      </c>
      <c r="H597" s="548">
        <f>H595*G597</f>
        <v>8.333499999999999</v>
      </c>
    </row>
    <row r="598" spans="3:8" ht="15">
      <c r="C598" s="553"/>
      <c r="D598" s="553"/>
      <c r="E598" s="468" t="s">
        <v>1277</v>
      </c>
      <c r="F598" s="549"/>
      <c r="G598" s="548"/>
      <c r="H598" s="548">
        <f>SUM(H595:H597)</f>
        <v>200.00399999999996</v>
      </c>
    </row>
    <row r="599" spans="3:8" ht="15">
      <c r="C599" s="553"/>
      <c r="D599" s="553"/>
      <c r="E599" s="502" t="s">
        <v>1278</v>
      </c>
      <c r="F599" s="498"/>
      <c r="G599" s="535"/>
      <c r="H599" s="555">
        <f>ROUND((H598),2)</f>
        <v>200</v>
      </c>
    </row>
    <row r="600" spans="3:8" ht="15.75">
      <c r="C600" s="650" t="s">
        <v>1744</v>
      </c>
      <c r="D600" s="465"/>
      <c r="E600" s="556"/>
      <c r="F600" s="460"/>
      <c r="G600" s="460"/>
      <c r="H600" s="556"/>
    </row>
    <row r="601" spans="3:8" ht="15.75">
      <c r="C601" s="465"/>
      <c r="D601" s="465"/>
      <c r="E601" s="465"/>
      <c r="F601" s="465"/>
      <c r="G601" s="465"/>
      <c r="H601" s="465"/>
    </row>
    <row r="602" spans="3:8" ht="15.75">
      <c r="C602" s="651" t="s">
        <v>1403</v>
      </c>
      <c r="D602" s="465"/>
      <c r="E602" s="465"/>
      <c r="F602" s="465"/>
      <c r="G602" s="465"/>
      <c r="H602" s="460"/>
    </row>
    <row r="603" spans="3:8" ht="15.75">
      <c r="C603" s="455"/>
      <c r="D603" s="465"/>
      <c r="E603" s="465"/>
      <c r="F603" s="557"/>
      <c r="G603" s="558"/>
      <c r="H603" s="558"/>
    </row>
    <row r="604" spans="3:8">
      <c r="C604" s="455"/>
      <c r="D604" s="559"/>
      <c r="E604" s="559"/>
      <c r="F604" s="1205" t="s">
        <v>1405</v>
      </c>
      <c r="G604" s="1205"/>
      <c r="H604" s="1205"/>
    </row>
    <row r="605" spans="3:8">
      <c r="C605" s="455"/>
      <c r="D605" s="559"/>
      <c r="E605" s="559"/>
      <c r="F605" s="1205"/>
      <c r="G605" s="1205"/>
      <c r="H605" s="1205"/>
    </row>
    <row r="606" spans="3:8" ht="15.75">
      <c r="C606" s="455"/>
      <c r="D606" s="460"/>
      <c r="E606" s="460"/>
      <c r="F606" s="560"/>
      <c r="G606" s="560"/>
      <c r="H606" s="460"/>
    </row>
  </sheetData>
  <sheetProtection selectLockedCells="1" selectUnlockedCells="1"/>
  <mergeCells count="56">
    <mergeCell ref="C406:D406"/>
    <mergeCell ref="C531:D531"/>
    <mergeCell ref="C589:D589"/>
    <mergeCell ref="F604:H604"/>
    <mergeCell ref="F605:H605"/>
    <mergeCell ref="C495:H495"/>
    <mergeCell ref="D497:G497"/>
    <mergeCell ref="F546:H546"/>
    <mergeCell ref="F547:H547"/>
    <mergeCell ref="C551:H551"/>
    <mergeCell ref="D553:G553"/>
    <mergeCell ref="C439:H439"/>
    <mergeCell ref="D441:G441"/>
    <mergeCell ref="C475:D475"/>
    <mergeCell ref="F490:H490"/>
    <mergeCell ref="F491:H491"/>
    <mergeCell ref="C575:D575"/>
    <mergeCell ref="C270:H270"/>
    <mergeCell ref="D272:G272"/>
    <mergeCell ref="C306:D306"/>
    <mergeCell ref="F321:H321"/>
    <mergeCell ref="F322:H322"/>
    <mergeCell ref="C326:H326"/>
    <mergeCell ref="D328:G328"/>
    <mergeCell ref="C362:D362"/>
    <mergeCell ref="F377:H377"/>
    <mergeCell ref="F378:H378"/>
    <mergeCell ref="C350:D350"/>
    <mergeCell ref="C382:H382"/>
    <mergeCell ref="D384:G384"/>
    <mergeCell ref="F434:H434"/>
    <mergeCell ref="F436:H436"/>
    <mergeCell ref="C3:H3"/>
    <mergeCell ref="D5:G5"/>
    <mergeCell ref="C39:D39"/>
    <mergeCell ref="F54:H54"/>
    <mergeCell ref="F55:H55"/>
    <mergeCell ref="C27:D27"/>
    <mergeCell ref="C59:H59"/>
    <mergeCell ref="D61:G61"/>
    <mergeCell ref="C83:D83"/>
    <mergeCell ref="C95:D95"/>
    <mergeCell ref="F110:H110"/>
    <mergeCell ref="F111:H111"/>
    <mergeCell ref="C115:H115"/>
    <mergeCell ref="D117:G117"/>
    <mergeCell ref="C138:D138"/>
    <mergeCell ref="C150:D150"/>
    <mergeCell ref="C206:D206"/>
    <mergeCell ref="F221:H221"/>
    <mergeCell ref="F222:H222"/>
    <mergeCell ref="F165:H165"/>
    <mergeCell ref="F166:H166"/>
    <mergeCell ref="C170:H170"/>
    <mergeCell ref="D172:G172"/>
    <mergeCell ref="C194:D194"/>
  </mergeCells>
  <printOptions horizontalCentered="1"/>
  <pageMargins left="0.39370078740157483" right="0.39370078740157483" top="0.59055118110236227" bottom="0.39370078740157483" header="0.39370078740157483" footer="0.39370078740157483"/>
  <pageSetup paperSize="9" scale="61" orientation="portrait" r:id="rId1"/>
  <headerFooter alignWithMargins="0"/>
  <rowBreaks count="8" manualBreakCount="8">
    <brk id="56" min="2" max="7" man="1"/>
    <brk id="112" min="2" max="7" man="1"/>
    <brk id="167" min="2" max="7" man="1"/>
    <brk id="323" min="2" max="7" man="1"/>
    <brk id="379" min="2" max="7" man="1"/>
    <brk id="436" min="2" max="7" man="1"/>
    <brk id="492" min="2" max="7" man="1"/>
    <brk id="548" min="2" max="7" man="1"/>
  </rowBreaks>
  <colBreaks count="1" manualBreakCount="1">
    <brk id="2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5:P38"/>
  <sheetViews>
    <sheetView topLeftCell="A13" workbookViewId="0">
      <selection activeCell="F46" sqref="F46:F49"/>
    </sheetView>
  </sheetViews>
  <sheetFormatPr baseColWidth="10" defaultRowHeight="15"/>
  <sheetData>
    <row r="5" spans="2:16">
      <c r="F5" t="s">
        <v>518</v>
      </c>
    </row>
    <row r="7" spans="2:16">
      <c r="B7" s="23" t="s">
        <v>520</v>
      </c>
      <c r="C7" s="23"/>
      <c r="D7" s="23"/>
      <c r="F7" s="23" t="s">
        <v>516</v>
      </c>
      <c r="G7" s="23"/>
      <c r="H7" s="23"/>
      <c r="I7" s="23"/>
      <c r="J7" s="23"/>
      <c r="K7" s="23" t="s">
        <v>517</v>
      </c>
      <c r="L7" s="23"/>
      <c r="M7" s="23"/>
      <c r="N7" s="23"/>
      <c r="O7" s="23"/>
      <c r="P7" s="23"/>
    </row>
    <row r="8" spans="2:16">
      <c r="B8" s="23">
        <v>1.18</v>
      </c>
      <c r="C8" s="23">
        <v>2.2999999999999998</v>
      </c>
      <c r="D8" s="23">
        <f t="shared" ref="D8:D13" si="0">B8*C8</f>
        <v>2.7139999999999995</v>
      </c>
      <c r="F8" s="23">
        <v>1.21</v>
      </c>
      <c r="G8" s="23">
        <v>2.4</v>
      </c>
      <c r="H8" s="23">
        <f t="shared" ref="H8:H13" si="1">F8*G8</f>
        <v>2.9039999999999999</v>
      </c>
      <c r="I8" s="23"/>
      <c r="J8" s="23">
        <v>2.4</v>
      </c>
      <c r="K8" s="23">
        <v>1.21</v>
      </c>
      <c r="L8" s="23">
        <v>2.4</v>
      </c>
      <c r="M8" s="23">
        <v>1.21</v>
      </c>
      <c r="N8" s="23">
        <f>+J8+K8+L8+M8</f>
        <v>7.22</v>
      </c>
      <c r="O8" s="23"/>
      <c r="P8" s="23"/>
    </row>
    <row r="9" spans="2:16">
      <c r="B9" s="23">
        <v>1.18</v>
      </c>
      <c r="C9" s="23">
        <v>2.2999999999999998</v>
      </c>
      <c r="D9" s="23">
        <f t="shared" si="0"/>
        <v>2.7139999999999995</v>
      </c>
      <c r="F9" s="23">
        <v>1.21</v>
      </c>
      <c r="G9" s="23">
        <v>2.4</v>
      </c>
      <c r="H9" s="23">
        <f t="shared" si="1"/>
        <v>2.9039999999999999</v>
      </c>
      <c r="I9" s="23"/>
      <c r="J9" s="23">
        <v>2.4</v>
      </c>
      <c r="K9" s="23">
        <v>1.21</v>
      </c>
      <c r="L9" s="23">
        <v>2.4</v>
      </c>
      <c r="M9" s="23">
        <v>1.21</v>
      </c>
      <c r="N9" s="23">
        <f t="shared" ref="N9:N13" si="2">+J9+K9+L9+M9</f>
        <v>7.22</v>
      </c>
      <c r="O9" s="23"/>
      <c r="P9" s="23"/>
    </row>
    <row r="10" spans="2:16">
      <c r="B10" s="23">
        <v>1.18</v>
      </c>
      <c r="C10" s="23">
        <v>2.2999999999999998</v>
      </c>
      <c r="D10" s="23">
        <f t="shared" si="0"/>
        <v>2.7139999999999995</v>
      </c>
      <c r="F10" s="23">
        <v>1.21</v>
      </c>
      <c r="G10" s="23">
        <v>2.4</v>
      </c>
      <c r="H10" s="23">
        <f t="shared" si="1"/>
        <v>2.9039999999999999</v>
      </c>
      <c r="I10" s="23"/>
      <c r="J10" s="23">
        <v>2.4</v>
      </c>
      <c r="K10" s="23">
        <v>1.21</v>
      </c>
      <c r="L10" s="23">
        <v>2.4</v>
      </c>
      <c r="M10" s="23">
        <v>1.21</v>
      </c>
      <c r="N10" s="23">
        <f t="shared" si="2"/>
        <v>7.22</v>
      </c>
      <c r="O10" s="23"/>
      <c r="P10" s="23"/>
    </row>
    <row r="11" spans="2:16">
      <c r="B11" s="23">
        <v>1.18</v>
      </c>
      <c r="C11" s="23">
        <v>2.2999999999999998</v>
      </c>
      <c r="D11" s="23">
        <f t="shared" si="0"/>
        <v>2.7139999999999995</v>
      </c>
      <c r="F11" s="23">
        <v>1.21</v>
      </c>
      <c r="G11" s="23">
        <v>2.4</v>
      </c>
      <c r="H11" s="23">
        <f t="shared" si="1"/>
        <v>2.9039999999999999</v>
      </c>
      <c r="I11" s="23"/>
      <c r="J11" s="23">
        <v>2.4</v>
      </c>
      <c r="K11" s="23">
        <v>1.21</v>
      </c>
      <c r="L11" s="23">
        <v>2.4</v>
      </c>
      <c r="M11" s="23">
        <v>1.21</v>
      </c>
      <c r="N11" s="23">
        <f t="shared" si="2"/>
        <v>7.22</v>
      </c>
      <c r="O11" s="23"/>
      <c r="P11" s="23"/>
    </row>
    <row r="12" spans="2:16">
      <c r="B12" s="23">
        <v>1.18</v>
      </c>
      <c r="C12" s="23">
        <v>2.2999999999999998</v>
      </c>
      <c r="D12" s="23">
        <f t="shared" si="0"/>
        <v>2.7139999999999995</v>
      </c>
      <c r="F12" s="23">
        <v>1.21</v>
      </c>
      <c r="G12" s="23">
        <v>2.4</v>
      </c>
      <c r="H12" s="23">
        <f t="shared" si="1"/>
        <v>2.9039999999999999</v>
      </c>
      <c r="I12" s="23"/>
      <c r="J12" s="23">
        <v>2.4</v>
      </c>
      <c r="K12" s="23">
        <v>1.21</v>
      </c>
      <c r="L12" s="23">
        <v>2.4</v>
      </c>
      <c r="M12" s="23">
        <v>1.21</v>
      </c>
      <c r="N12" s="23">
        <f t="shared" si="2"/>
        <v>7.22</v>
      </c>
      <c r="O12" s="23"/>
      <c r="P12" s="23"/>
    </row>
    <row r="13" spans="2:16">
      <c r="B13" s="23">
        <v>1.18</v>
      </c>
      <c r="C13" s="23">
        <v>2.2999999999999998</v>
      </c>
      <c r="D13" s="23">
        <f t="shared" si="0"/>
        <v>2.7139999999999995</v>
      </c>
      <c r="F13" s="23">
        <v>1.22</v>
      </c>
      <c r="G13" s="23">
        <v>2.4</v>
      </c>
      <c r="H13" s="23">
        <f t="shared" si="1"/>
        <v>2.9279999999999999</v>
      </c>
      <c r="I13" s="23"/>
      <c r="J13" s="23">
        <v>2.4</v>
      </c>
      <c r="K13" s="23">
        <v>1.22</v>
      </c>
      <c r="L13" s="23">
        <v>2.4</v>
      </c>
      <c r="M13" s="23">
        <v>1.22</v>
      </c>
      <c r="N13" s="23">
        <f t="shared" si="2"/>
        <v>7.2399999999999993</v>
      </c>
      <c r="O13" s="23"/>
      <c r="P13" s="23"/>
    </row>
    <row r="14" spans="2:16">
      <c r="B14" s="23"/>
      <c r="C14" s="23"/>
      <c r="D14" s="23">
        <f>SUM(D8:D13)</f>
        <v>16.283999999999995</v>
      </c>
      <c r="F14" s="23"/>
      <c r="G14" s="23"/>
      <c r="H14" s="23">
        <f>SUM(H8:H13)</f>
        <v>17.448</v>
      </c>
      <c r="I14" s="23"/>
      <c r="J14" s="23"/>
      <c r="K14" s="23"/>
      <c r="L14" s="23"/>
      <c r="M14" s="23"/>
      <c r="N14" s="23">
        <f>SUM(N8:N13)</f>
        <v>43.34</v>
      </c>
      <c r="O14" s="23"/>
      <c r="P14" s="23"/>
    </row>
    <row r="15" spans="2:16">
      <c r="B15" s="23"/>
      <c r="C15" s="23"/>
      <c r="D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2:16">
      <c r="B16" s="23">
        <v>1.18</v>
      </c>
      <c r="C16" s="23">
        <v>2.2999999999999998</v>
      </c>
      <c r="D16" s="23">
        <f>B16*C16</f>
        <v>2.7139999999999995</v>
      </c>
      <c r="F16" s="23">
        <v>1.21</v>
      </c>
      <c r="G16" s="23">
        <v>2.4</v>
      </c>
      <c r="H16" s="23">
        <f>F16*G16</f>
        <v>2.9039999999999999</v>
      </c>
      <c r="I16" s="23"/>
      <c r="J16" s="23">
        <v>2.4</v>
      </c>
      <c r="K16" s="23">
        <v>1.21</v>
      </c>
      <c r="L16" s="23">
        <v>2.4</v>
      </c>
      <c r="M16" s="23">
        <v>1.21</v>
      </c>
      <c r="N16" s="23">
        <f t="shared" ref="N16:N21" si="3">+J16+K16+L16+M16</f>
        <v>7.22</v>
      </c>
      <c r="O16" s="23"/>
      <c r="P16" s="23"/>
    </row>
    <row r="17" spans="2:16">
      <c r="B17" s="23">
        <v>1.18</v>
      </c>
      <c r="C17" s="23">
        <v>2.2999999999999998</v>
      </c>
      <c r="D17" s="23">
        <f t="shared" ref="D17:D20" si="4">B17*C17</f>
        <v>2.7139999999999995</v>
      </c>
      <c r="F17" s="23">
        <v>1.21</v>
      </c>
      <c r="G17" s="23">
        <v>2.4</v>
      </c>
      <c r="H17" s="23">
        <f t="shared" ref="H17:H20" si="5">F17*G17</f>
        <v>2.9039999999999999</v>
      </c>
      <c r="I17" s="23"/>
      <c r="J17" s="23">
        <v>2.4</v>
      </c>
      <c r="K17" s="23">
        <v>1.21</v>
      </c>
      <c r="L17" s="23">
        <v>2.4</v>
      </c>
      <c r="M17" s="23">
        <v>1.21</v>
      </c>
      <c r="N17" s="23">
        <f t="shared" si="3"/>
        <v>7.22</v>
      </c>
      <c r="O17" s="23"/>
      <c r="P17" s="23"/>
    </row>
    <row r="18" spans="2:16">
      <c r="B18" s="23">
        <v>1.18</v>
      </c>
      <c r="C18" s="23">
        <v>2.2999999999999998</v>
      </c>
      <c r="D18" s="23">
        <f t="shared" si="4"/>
        <v>2.7139999999999995</v>
      </c>
      <c r="F18" s="398">
        <v>1.21</v>
      </c>
      <c r="G18" s="398">
        <v>2.4</v>
      </c>
      <c r="H18" s="23">
        <f t="shared" si="5"/>
        <v>2.9039999999999999</v>
      </c>
      <c r="I18" s="398"/>
      <c r="J18" s="23">
        <v>2.4</v>
      </c>
      <c r="K18" s="23">
        <v>1.21</v>
      </c>
      <c r="L18" s="23">
        <v>2.4</v>
      </c>
      <c r="M18" s="23">
        <v>1.21</v>
      </c>
      <c r="N18" s="23">
        <f t="shared" si="3"/>
        <v>7.22</v>
      </c>
      <c r="O18" s="398"/>
      <c r="P18" s="398"/>
    </row>
    <row r="19" spans="2:16">
      <c r="B19" s="23">
        <v>1.18</v>
      </c>
      <c r="C19" s="23">
        <v>2.2999999999999998</v>
      </c>
      <c r="D19" s="23">
        <f t="shared" si="4"/>
        <v>2.7139999999999995</v>
      </c>
      <c r="F19" s="398">
        <v>1.21</v>
      </c>
      <c r="G19" s="398">
        <v>2.4</v>
      </c>
      <c r="H19" s="23">
        <f t="shared" si="5"/>
        <v>2.9039999999999999</v>
      </c>
      <c r="I19" s="398"/>
      <c r="J19" s="23">
        <v>2.4</v>
      </c>
      <c r="K19" s="23">
        <v>1.21</v>
      </c>
      <c r="L19" s="23">
        <v>2.4</v>
      </c>
      <c r="M19" s="23">
        <v>1.21</v>
      </c>
      <c r="N19" s="23">
        <f t="shared" si="3"/>
        <v>7.22</v>
      </c>
      <c r="O19" s="398"/>
      <c r="P19" s="398"/>
    </row>
    <row r="20" spans="2:16">
      <c r="B20" s="399">
        <v>0.4</v>
      </c>
      <c r="C20" s="23">
        <v>2.2999999999999998</v>
      </c>
      <c r="D20" s="23">
        <f t="shared" si="4"/>
        <v>0.91999999999999993</v>
      </c>
      <c r="F20" s="399">
        <v>0.4</v>
      </c>
      <c r="G20" s="399">
        <v>2.4</v>
      </c>
      <c r="H20" s="23">
        <f t="shared" si="5"/>
        <v>0.96</v>
      </c>
      <c r="I20" s="399"/>
      <c r="J20" s="23">
        <v>2.4</v>
      </c>
      <c r="K20" s="23">
        <v>0.4</v>
      </c>
      <c r="L20" s="23">
        <v>2.4</v>
      </c>
      <c r="M20" s="23">
        <v>0.4</v>
      </c>
      <c r="N20" s="23">
        <f t="shared" si="3"/>
        <v>5.6</v>
      </c>
      <c r="O20" s="32"/>
      <c r="P20" s="32"/>
    </row>
    <row r="21" spans="2:16">
      <c r="B21" s="32">
        <v>2</v>
      </c>
      <c r="C21" s="32">
        <v>0.4</v>
      </c>
      <c r="D21" s="23">
        <f>B21*C21</f>
        <v>0.8</v>
      </c>
      <c r="F21" s="32">
        <v>2</v>
      </c>
      <c r="G21" s="32">
        <v>0.4</v>
      </c>
      <c r="H21" s="23">
        <f>F21*G21</f>
        <v>0.8</v>
      </c>
      <c r="I21" s="32"/>
      <c r="J21" s="23">
        <v>0.4</v>
      </c>
      <c r="K21" s="23">
        <v>1.21</v>
      </c>
      <c r="L21" s="23">
        <v>0.4</v>
      </c>
      <c r="M21" s="23">
        <v>1.21</v>
      </c>
      <c r="N21" s="23">
        <f t="shared" si="3"/>
        <v>3.2199999999999998</v>
      </c>
      <c r="O21" s="32"/>
      <c r="P21" s="32">
        <f>+N22+N14</f>
        <v>81.039999999999992</v>
      </c>
    </row>
    <row r="22" spans="2:16">
      <c r="B22" s="32"/>
      <c r="C22" s="32"/>
      <c r="D22" s="32">
        <f>SUM(D16:D21)</f>
        <v>12.575999999999999</v>
      </c>
      <c r="F22" s="32"/>
      <c r="G22" s="32"/>
      <c r="H22" s="32">
        <f>SUM(H16:H21)</f>
        <v>13.376000000000001</v>
      </c>
      <c r="I22" s="32"/>
      <c r="J22" s="32"/>
      <c r="K22" s="32"/>
      <c r="L22" s="32"/>
      <c r="M22" s="32"/>
      <c r="N22" s="32">
        <f>SUM(N16:N21)</f>
        <v>37.699999999999996</v>
      </c>
      <c r="O22" s="32"/>
      <c r="P22" s="32"/>
    </row>
    <row r="23" spans="2:16"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6"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2:16">
      <c r="F25" s="15" t="s">
        <v>519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2:16"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>
      <c r="B27" s="15">
        <v>1.6</v>
      </c>
      <c r="C27" s="15">
        <v>3.34</v>
      </c>
      <c r="D27" s="15">
        <f>B27*C27</f>
        <v>5.3440000000000003</v>
      </c>
      <c r="F27" s="15">
        <v>1.69</v>
      </c>
      <c r="G27" s="15">
        <v>3.44</v>
      </c>
      <c r="H27" s="15">
        <f>F27*G27</f>
        <v>5.8136000000000001</v>
      </c>
      <c r="I27" s="15"/>
      <c r="J27" s="15">
        <v>1.69</v>
      </c>
      <c r="K27" s="15">
        <v>3.44</v>
      </c>
      <c r="L27" s="15">
        <v>1.69</v>
      </c>
      <c r="M27" s="15">
        <v>3.44</v>
      </c>
      <c r="N27" s="15">
        <f>+J27+K27+L27+M27</f>
        <v>10.26</v>
      </c>
      <c r="O27" s="15"/>
      <c r="P27" s="15"/>
    </row>
    <row r="28" spans="2:16">
      <c r="B28" s="15">
        <v>1.6</v>
      </c>
      <c r="C28" s="15">
        <v>3.34</v>
      </c>
      <c r="D28" s="15">
        <f t="shared" ref="D28:D30" si="6">B28*C28</f>
        <v>5.3440000000000003</v>
      </c>
      <c r="F28" s="15">
        <v>1.69</v>
      </c>
      <c r="G28" s="15">
        <v>3.44</v>
      </c>
      <c r="H28" s="15">
        <f t="shared" ref="H28:H30" si="7">F28*G28</f>
        <v>5.8136000000000001</v>
      </c>
      <c r="I28" s="401"/>
      <c r="J28" s="15">
        <v>1.69</v>
      </c>
      <c r="K28" s="15">
        <v>3.44</v>
      </c>
      <c r="L28" s="15">
        <v>1.69</v>
      </c>
      <c r="M28" s="15">
        <v>3.44</v>
      </c>
      <c r="N28" s="15">
        <f t="shared" ref="N28:N30" si="8">+J28+K28+L28+M28</f>
        <v>10.26</v>
      </c>
      <c r="O28" s="15"/>
      <c r="P28" s="15"/>
    </row>
    <row r="29" spans="2:16">
      <c r="B29" s="15">
        <v>1.6</v>
      </c>
      <c r="C29" s="15">
        <v>3.34</v>
      </c>
      <c r="D29" s="15">
        <f t="shared" si="6"/>
        <v>5.3440000000000003</v>
      </c>
      <c r="F29" s="15">
        <v>1.69</v>
      </c>
      <c r="G29" s="15">
        <v>3.44</v>
      </c>
      <c r="H29" s="15">
        <f t="shared" si="7"/>
        <v>5.8136000000000001</v>
      </c>
      <c r="I29" s="15"/>
      <c r="J29" s="15">
        <v>1.69</v>
      </c>
      <c r="K29" s="15">
        <v>3.44</v>
      </c>
      <c r="L29" s="15">
        <v>1.69</v>
      </c>
      <c r="M29" s="15">
        <v>3.44</v>
      </c>
      <c r="N29" s="15">
        <f t="shared" si="8"/>
        <v>10.26</v>
      </c>
      <c r="O29" s="15"/>
      <c r="P29" s="15"/>
    </row>
    <row r="30" spans="2:16">
      <c r="B30" s="15">
        <v>1.6</v>
      </c>
      <c r="C30" s="15">
        <v>3.34</v>
      </c>
      <c r="D30" s="15">
        <f t="shared" si="6"/>
        <v>5.3440000000000003</v>
      </c>
      <c r="F30" s="15">
        <v>1.69</v>
      </c>
      <c r="G30" s="15">
        <v>3.44</v>
      </c>
      <c r="H30" s="15">
        <f t="shared" si="7"/>
        <v>5.8136000000000001</v>
      </c>
      <c r="I30" s="15"/>
      <c r="J30" s="15">
        <v>1.69</v>
      </c>
      <c r="K30" s="15">
        <v>3.44</v>
      </c>
      <c r="L30" s="15">
        <v>1.69</v>
      </c>
      <c r="M30" s="15">
        <v>3.44</v>
      </c>
      <c r="N30" s="15">
        <f t="shared" si="8"/>
        <v>10.26</v>
      </c>
      <c r="O30" s="15"/>
      <c r="P30" s="15"/>
    </row>
    <row r="31" spans="2:16">
      <c r="B31" s="15"/>
      <c r="C31" s="15"/>
      <c r="D31" s="15">
        <f>SUM(D27:D30)</f>
        <v>21.376000000000001</v>
      </c>
      <c r="F31" s="15"/>
      <c r="G31" s="15"/>
      <c r="H31" s="15">
        <f>SUM(H27:H30)</f>
        <v>23.2544</v>
      </c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4">
      <c r="B33" s="15">
        <v>1</v>
      </c>
      <c r="C33" s="15">
        <v>3.5</v>
      </c>
      <c r="D33">
        <f>B33*C33</f>
        <v>3.5</v>
      </c>
      <c r="F33" s="15">
        <v>1.1000000000000001</v>
      </c>
      <c r="G33" s="15">
        <v>3.6</v>
      </c>
      <c r="H33">
        <f>F33*G33</f>
        <v>3.9600000000000004</v>
      </c>
      <c r="J33" s="15">
        <v>1.1000000000000001</v>
      </c>
      <c r="K33" s="15">
        <v>3.6</v>
      </c>
      <c r="L33" s="15">
        <v>1.1000000000000001</v>
      </c>
      <c r="M33" s="15">
        <v>3.6</v>
      </c>
      <c r="N33" s="15">
        <f t="shared" ref="N33:N36" si="9">+J33+K33+L33+M33</f>
        <v>9.4</v>
      </c>
    </row>
    <row r="34" spans="2:14">
      <c r="B34" s="15">
        <v>1</v>
      </c>
      <c r="C34" s="15">
        <v>3.5</v>
      </c>
      <c r="D34">
        <f t="shared" ref="D34:D36" si="10">B34*C34</f>
        <v>3.5</v>
      </c>
      <c r="F34" s="15">
        <v>1.1000000000000001</v>
      </c>
      <c r="G34" s="15">
        <v>3.6</v>
      </c>
      <c r="H34">
        <f t="shared" ref="H34:H36" si="11">F34*G34</f>
        <v>3.9600000000000004</v>
      </c>
      <c r="J34" s="15">
        <v>1.1000000000000001</v>
      </c>
      <c r="K34" s="15">
        <v>3.6</v>
      </c>
      <c r="L34" s="15">
        <v>1.1000000000000001</v>
      </c>
      <c r="M34" s="15">
        <v>3.6</v>
      </c>
      <c r="N34" s="15">
        <f t="shared" si="9"/>
        <v>9.4</v>
      </c>
    </row>
    <row r="35" spans="2:14">
      <c r="B35" s="15">
        <v>1</v>
      </c>
      <c r="C35" s="15">
        <v>3.5</v>
      </c>
      <c r="D35">
        <f t="shared" si="10"/>
        <v>3.5</v>
      </c>
      <c r="F35" s="15">
        <v>1.1000000000000001</v>
      </c>
      <c r="G35" s="15">
        <v>3.6</v>
      </c>
      <c r="H35">
        <f t="shared" si="11"/>
        <v>3.9600000000000004</v>
      </c>
      <c r="J35" s="15">
        <v>1.1000000000000001</v>
      </c>
      <c r="K35" s="15">
        <v>3.6</v>
      </c>
      <c r="L35" s="15">
        <v>1.1000000000000001</v>
      </c>
      <c r="M35" s="15">
        <v>3.6</v>
      </c>
      <c r="N35" s="15">
        <f t="shared" si="9"/>
        <v>9.4</v>
      </c>
    </row>
    <row r="36" spans="2:14">
      <c r="B36" s="15">
        <v>1</v>
      </c>
      <c r="C36" s="15">
        <v>3.5</v>
      </c>
      <c r="D36">
        <f t="shared" si="10"/>
        <v>3.5</v>
      </c>
      <c r="F36" s="15">
        <v>1.1000000000000001</v>
      </c>
      <c r="G36" s="15">
        <v>3.6</v>
      </c>
      <c r="H36">
        <f t="shared" si="11"/>
        <v>3.9600000000000004</v>
      </c>
      <c r="J36" s="15">
        <v>1.1000000000000001</v>
      </c>
      <c r="K36" s="15">
        <v>3.6</v>
      </c>
      <c r="L36" s="15">
        <v>1.1000000000000001</v>
      </c>
      <c r="M36" s="15">
        <v>3.6</v>
      </c>
      <c r="N36" s="15">
        <f t="shared" si="9"/>
        <v>9.4</v>
      </c>
    </row>
    <row r="37" spans="2:14">
      <c r="D37">
        <f>SUM(D33:D36)</f>
        <v>14</v>
      </c>
      <c r="H37">
        <f>SUM(H33:H36)</f>
        <v>15.840000000000002</v>
      </c>
      <c r="N37" s="15">
        <f>SUM(N27:N36)</f>
        <v>78.64</v>
      </c>
    </row>
    <row r="38" spans="2:14">
      <c r="D38">
        <f>+D31+D37</f>
        <v>35.376000000000005</v>
      </c>
      <c r="H38">
        <f>+H31+H37</f>
        <v>39.0944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6:R329"/>
  <sheetViews>
    <sheetView view="pageBreakPreview" topLeftCell="A154" zoomScale="85" zoomScaleNormal="100" zoomScaleSheetLayoutView="85" workbookViewId="0">
      <selection activeCell="C90" sqref="C90"/>
    </sheetView>
  </sheetViews>
  <sheetFormatPr baseColWidth="10" defaultColWidth="11.42578125" defaultRowHeight="15"/>
  <cols>
    <col min="1" max="1" width="3.140625" style="10" customWidth="1"/>
    <col min="2" max="2" width="9.5703125" style="96" customWidth="1"/>
    <col min="3" max="3" width="58.85546875" style="133" customWidth="1"/>
    <col min="4" max="4" width="11.28515625" style="97" customWidth="1"/>
    <col min="5" max="5" width="11.42578125" style="157"/>
    <col min="6" max="6" width="16.140625" style="220" customWidth="1"/>
    <col min="7" max="7" width="20.140625" style="112" customWidth="1"/>
    <col min="8" max="9" width="17.5703125" style="10" hidden="1" customWidth="1"/>
    <col min="10" max="10" width="0" style="10" hidden="1" customWidth="1"/>
    <col min="11" max="11" width="16.5703125" style="10" hidden="1" customWidth="1"/>
    <col min="12" max="12" width="0" style="11" hidden="1" customWidth="1"/>
    <col min="13" max="14" width="14" style="10" bestFit="1" customWidth="1"/>
    <col min="15" max="16" width="13.42578125" style="10" bestFit="1" customWidth="1"/>
    <col min="17" max="17" width="14" style="10" bestFit="1" customWidth="1"/>
    <col min="18" max="16384" width="11.42578125" style="10"/>
  </cols>
  <sheetData>
    <row r="6" spans="2:16" ht="45" customHeight="1">
      <c r="B6" s="1152" t="s">
        <v>377</v>
      </c>
      <c r="C6" s="1152"/>
      <c r="D6" s="1152"/>
      <c r="E6" s="1152"/>
      <c r="F6" s="1152"/>
      <c r="G6" s="1152"/>
    </row>
    <row r="7" spans="2:16" ht="30">
      <c r="B7" s="166" t="s">
        <v>7</v>
      </c>
      <c r="C7" s="167" t="s">
        <v>8</v>
      </c>
      <c r="D7" s="167" t="s">
        <v>9</v>
      </c>
      <c r="E7" s="168" t="s">
        <v>10</v>
      </c>
      <c r="F7" s="195" t="s">
        <v>11</v>
      </c>
      <c r="G7" s="169" t="s">
        <v>12</v>
      </c>
      <c r="N7" s="98"/>
    </row>
    <row r="8" spans="2:16" ht="21.75" customHeight="1">
      <c r="B8" s="75" t="s">
        <v>458</v>
      </c>
      <c r="C8" s="1165" t="s">
        <v>13</v>
      </c>
      <c r="D8" s="1166"/>
      <c r="E8" s="1166"/>
      <c r="F8" s="1166"/>
      <c r="G8" s="1167"/>
    </row>
    <row r="9" spans="2:16">
      <c r="B9" s="69"/>
      <c r="C9" s="8" t="s">
        <v>14</v>
      </c>
      <c r="D9" s="63"/>
      <c r="E9" s="135"/>
      <c r="F9" s="196"/>
      <c r="G9" s="9"/>
      <c r="O9" s="98"/>
    </row>
    <row r="10" spans="2:16">
      <c r="B10" s="70"/>
      <c r="C10" s="12" t="s">
        <v>466</v>
      </c>
      <c r="D10" s="64"/>
      <c r="E10" s="136"/>
      <c r="F10" s="197"/>
      <c r="G10" s="13"/>
      <c r="I10" s="10" t="s">
        <v>139</v>
      </c>
      <c r="J10" s="10" t="s">
        <v>126</v>
      </c>
      <c r="K10" s="10" t="s">
        <v>127</v>
      </c>
    </row>
    <row r="11" spans="2:16" s="15" customFormat="1" ht="20.100000000000001" customHeight="1">
      <c r="B11" s="20" t="s">
        <v>141</v>
      </c>
      <c r="C11" s="3" t="s">
        <v>140</v>
      </c>
      <c r="D11" s="41" t="s">
        <v>17</v>
      </c>
      <c r="E11" s="137">
        <v>5</v>
      </c>
      <c r="F11" s="198">
        <v>250</v>
      </c>
      <c r="G11" s="103">
        <f t="shared" ref="G11:G16" si="0">E11*F11</f>
        <v>1250</v>
      </c>
      <c r="I11" s="16">
        <v>730402</v>
      </c>
      <c r="J11" s="55">
        <v>730402</v>
      </c>
      <c r="K11" s="56" t="s">
        <v>128</v>
      </c>
      <c r="L11" s="11"/>
      <c r="N11" s="178"/>
    </row>
    <row r="12" spans="2:16" s="15" customFormat="1" ht="20.100000000000001" customHeight="1">
      <c r="B12" s="20" t="s">
        <v>142</v>
      </c>
      <c r="C12" s="18" t="s">
        <v>15</v>
      </c>
      <c r="D12" s="1" t="s">
        <v>16</v>
      </c>
      <c r="E12" s="46">
        <v>1</v>
      </c>
      <c r="F12" s="198">
        <v>63.3</v>
      </c>
      <c r="G12" s="103">
        <f t="shared" si="0"/>
        <v>63.3</v>
      </c>
      <c r="I12" s="16">
        <v>730402</v>
      </c>
      <c r="J12" s="55">
        <v>730402</v>
      </c>
      <c r="K12" s="56" t="s">
        <v>128</v>
      </c>
      <c r="L12" s="11"/>
      <c r="O12" s="178"/>
      <c r="P12" s="178"/>
    </row>
    <row r="13" spans="2:16" s="15" customFormat="1" ht="60.75" customHeight="1">
      <c r="B13" s="20" t="s">
        <v>143</v>
      </c>
      <c r="C13" s="7" t="s">
        <v>417</v>
      </c>
      <c r="D13" s="1" t="s">
        <v>17</v>
      </c>
      <c r="E13" s="46">
        <v>1</v>
      </c>
      <c r="F13" s="198">
        <v>330</v>
      </c>
      <c r="G13" s="103">
        <f t="shared" si="0"/>
        <v>330</v>
      </c>
      <c r="I13" s="16">
        <v>730402</v>
      </c>
      <c r="J13" s="55">
        <v>730402</v>
      </c>
      <c r="K13" s="56" t="s">
        <v>128</v>
      </c>
      <c r="L13" s="11"/>
      <c r="O13" s="178"/>
      <c r="P13" s="178"/>
    </row>
    <row r="14" spans="2:16" s="15" customFormat="1" ht="20.100000000000001" customHeight="1">
      <c r="B14" s="20" t="s">
        <v>144</v>
      </c>
      <c r="C14" s="18" t="s">
        <v>49</v>
      </c>
      <c r="D14" s="1" t="s">
        <v>16</v>
      </c>
      <c r="E14" s="46">
        <v>110</v>
      </c>
      <c r="F14" s="198">
        <v>6.5</v>
      </c>
      <c r="G14" s="103">
        <f t="shared" si="0"/>
        <v>715</v>
      </c>
      <c r="I14" s="16">
        <v>730402</v>
      </c>
      <c r="J14" s="55">
        <v>730402</v>
      </c>
      <c r="K14" s="56" t="s">
        <v>128</v>
      </c>
      <c r="L14" s="11"/>
      <c r="N14" s="122"/>
      <c r="O14" s="178"/>
    </row>
    <row r="15" spans="2:16" s="15" customFormat="1" ht="20.100000000000001" customHeight="1">
      <c r="B15" s="20" t="s">
        <v>145</v>
      </c>
      <c r="C15" s="19" t="s">
        <v>427</v>
      </c>
      <c r="D15" s="1" t="s">
        <v>17</v>
      </c>
      <c r="E15" s="46">
        <v>3</v>
      </c>
      <c r="F15" s="198">
        <v>70</v>
      </c>
      <c r="G15" s="103">
        <f t="shared" si="0"/>
        <v>210</v>
      </c>
      <c r="I15" s="16">
        <v>730402</v>
      </c>
      <c r="J15" s="55">
        <v>730402</v>
      </c>
      <c r="K15" s="56" t="s">
        <v>128</v>
      </c>
      <c r="L15" s="11"/>
    </row>
    <row r="16" spans="2:16" s="15" customFormat="1" ht="33.75" customHeight="1">
      <c r="B16" s="20" t="s">
        <v>146</v>
      </c>
      <c r="C16" s="19" t="s">
        <v>434</v>
      </c>
      <c r="D16" s="1" t="s">
        <v>16</v>
      </c>
      <c r="E16" s="46">
        <v>8</v>
      </c>
      <c r="F16" s="189">
        <v>9.23</v>
      </c>
      <c r="G16" s="185">
        <f t="shared" si="0"/>
        <v>73.84</v>
      </c>
      <c r="I16" s="16"/>
      <c r="J16" s="55"/>
      <c r="K16" s="56"/>
      <c r="L16" s="11"/>
    </row>
    <row r="17" spans="2:12" s="15" customFormat="1">
      <c r="B17" s="20"/>
      <c r="C17" s="20"/>
      <c r="D17" s="1"/>
      <c r="E17" s="46"/>
      <c r="F17" s="199"/>
      <c r="G17" s="101">
        <f>SUM(G11:G16)</f>
        <v>2642.1400000000003</v>
      </c>
      <c r="L17" s="11"/>
    </row>
    <row r="18" spans="2:12" s="15" customFormat="1">
      <c r="B18" s="47"/>
      <c r="C18" s="12" t="s">
        <v>467</v>
      </c>
      <c r="D18" s="65"/>
      <c r="E18" s="139"/>
      <c r="F18" s="200"/>
      <c r="G18" s="102"/>
      <c r="L18" s="11"/>
    </row>
    <row r="19" spans="2:12" s="15" customFormat="1" ht="32.25" customHeight="1">
      <c r="B19" s="20" t="s">
        <v>147</v>
      </c>
      <c r="C19" s="7" t="s">
        <v>408</v>
      </c>
      <c r="D19" s="1" t="s">
        <v>16</v>
      </c>
      <c r="E19" s="46">
        <v>47</v>
      </c>
      <c r="F19" s="198">
        <v>24.5</v>
      </c>
      <c r="G19" s="185">
        <f t="shared" ref="G19:G20" si="1">E19*F19</f>
        <v>1151.5</v>
      </c>
      <c r="I19" s="16">
        <v>730402</v>
      </c>
      <c r="J19" s="55">
        <v>730402</v>
      </c>
      <c r="K19" s="56" t="s">
        <v>128</v>
      </c>
      <c r="L19" s="11"/>
    </row>
    <row r="20" spans="2:12" s="15" customFormat="1" ht="20.100000000000001" customHeight="1">
      <c r="B20" s="20" t="s">
        <v>148</v>
      </c>
      <c r="C20" s="18" t="s">
        <v>413</v>
      </c>
      <c r="D20" s="1" t="s">
        <v>16</v>
      </c>
      <c r="E20" s="46">
        <v>70</v>
      </c>
      <c r="F20" s="198">
        <v>6.5</v>
      </c>
      <c r="G20" s="185">
        <f t="shared" si="1"/>
        <v>455</v>
      </c>
      <c r="I20" s="16">
        <v>730402</v>
      </c>
      <c r="J20" s="55">
        <v>730402</v>
      </c>
      <c r="K20" s="56" t="s">
        <v>128</v>
      </c>
      <c r="L20" s="11"/>
    </row>
    <row r="21" spans="2:12" s="15" customFormat="1" ht="20.100000000000001" customHeight="1">
      <c r="B21" s="20" t="s">
        <v>149</v>
      </c>
      <c r="C21" s="18" t="s">
        <v>18</v>
      </c>
      <c r="D21" s="1" t="s">
        <v>16</v>
      </c>
      <c r="E21" s="46">
        <v>3</v>
      </c>
      <c r="F21" s="198">
        <v>9.5</v>
      </c>
      <c r="G21" s="185">
        <f>E21*F21</f>
        <v>28.5</v>
      </c>
      <c r="I21" s="16">
        <v>730402</v>
      </c>
      <c r="J21" s="55">
        <v>730402</v>
      </c>
      <c r="K21" s="56" t="s">
        <v>128</v>
      </c>
      <c r="L21" s="11"/>
    </row>
    <row r="22" spans="2:12" s="15" customFormat="1" ht="20.100000000000001" customHeight="1">
      <c r="B22" s="20" t="s">
        <v>150</v>
      </c>
      <c r="C22" s="19" t="s">
        <v>75</v>
      </c>
      <c r="D22" s="1" t="s">
        <v>16</v>
      </c>
      <c r="E22" s="46">
        <v>2</v>
      </c>
      <c r="F22" s="189">
        <v>9.23</v>
      </c>
      <c r="G22" s="185">
        <f t="shared" ref="G22" si="2">E22*F22</f>
        <v>18.46</v>
      </c>
      <c r="I22" s="16"/>
      <c r="J22" s="55"/>
      <c r="K22" s="56"/>
      <c r="L22" s="11"/>
    </row>
    <row r="23" spans="2:12" s="15" customFormat="1" ht="50.25" customHeight="1">
      <c r="B23" s="20" t="s">
        <v>151</v>
      </c>
      <c r="C23" s="7" t="s">
        <v>19</v>
      </c>
      <c r="D23" s="1" t="s">
        <v>17</v>
      </c>
      <c r="E23" s="46">
        <v>3</v>
      </c>
      <c r="F23" s="198">
        <v>48</v>
      </c>
      <c r="G23" s="185">
        <f>E23*F23</f>
        <v>144</v>
      </c>
      <c r="I23" s="16">
        <v>730402</v>
      </c>
      <c r="J23" s="55">
        <v>730402</v>
      </c>
      <c r="K23" s="56" t="s">
        <v>128</v>
      </c>
      <c r="L23" s="11"/>
    </row>
    <row r="24" spans="2:12" s="15" customFormat="1" ht="29.25" customHeight="1">
      <c r="B24" s="20" t="s">
        <v>152</v>
      </c>
      <c r="C24" s="19" t="s">
        <v>20</v>
      </c>
      <c r="D24" s="41" t="s">
        <v>17</v>
      </c>
      <c r="E24" s="46">
        <v>1</v>
      </c>
      <c r="F24" s="198">
        <v>100</v>
      </c>
      <c r="G24" s="185">
        <f>E24*F24</f>
        <v>100</v>
      </c>
      <c r="I24" s="16">
        <v>730402</v>
      </c>
      <c r="J24" s="55">
        <v>730402</v>
      </c>
      <c r="K24" s="56" t="s">
        <v>128</v>
      </c>
      <c r="L24" s="11"/>
    </row>
    <row r="25" spans="2:12" s="15" customFormat="1" ht="27.75" customHeight="1">
      <c r="B25" s="20" t="s">
        <v>153</v>
      </c>
      <c r="C25" s="19" t="s">
        <v>21</v>
      </c>
      <c r="D25" s="41" t="s">
        <v>16</v>
      </c>
      <c r="E25" s="46">
        <v>4</v>
      </c>
      <c r="F25" s="198">
        <v>23.8</v>
      </c>
      <c r="G25" s="185">
        <f>E25*F25</f>
        <v>95.2</v>
      </c>
      <c r="I25" s="16">
        <v>730402</v>
      </c>
      <c r="J25" s="55">
        <v>730402</v>
      </c>
      <c r="K25" s="56" t="s">
        <v>128</v>
      </c>
      <c r="L25" s="11"/>
    </row>
    <row r="26" spans="2:12" s="15" customFormat="1">
      <c r="B26" s="20"/>
      <c r="C26" s="22"/>
      <c r="D26" s="123"/>
      <c r="E26" s="46"/>
      <c r="F26" s="201"/>
      <c r="G26" s="104">
        <f>SUM(G19:G25)</f>
        <v>1992.66</v>
      </c>
      <c r="L26" s="11"/>
    </row>
    <row r="27" spans="2:12" s="15" customFormat="1">
      <c r="B27" s="47"/>
      <c r="C27" s="12" t="s">
        <v>468</v>
      </c>
      <c r="D27" s="65"/>
      <c r="E27" s="139"/>
      <c r="F27" s="202"/>
      <c r="G27" s="105"/>
      <c r="L27" s="11"/>
    </row>
    <row r="28" spans="2:12" s="23" customFormat="1" ht="37.5" customHeight="1">
      <c r="B28" s="20" t="s">
        <v>154</v>
      </c>
      <c r="C28" s="7" t="s">
        <v>22</v>
      </c>
      <c r="D28" s="1" t="s">
        <v>16</v>
      </c>
      <c r="E28" s="46">
        <v>112.45</v>
      </c>
      <c r="F28" s="203">
        <v>3</v>
      </c>
      <c r="G28" s="185">
        <f>E28*F28</f>
        <v>337.35</v>
      </c>
      <c r="I28" s="16">
        <v>730402</v>
      </c>
      <c r="J28" s="57">
        <v>730402</v>
      </c>
      <c r="K28" s="58" t="s">
        <v>128</v>
      </c>
      <c r="L28" s="24"/>
    </row>
    <row r="29" spans="2:12" s="15" customFormat="1">
      <c r="B29" s="20"/>
      <c r="C29" s="6"/>
      <c r="D29" s="1"/>
      <c r="E29" s="140"/>
      <c r="F29" s="203"/>
      <c r="G29" s="104">
        <f>SUM(G28)</f>
        <v>337.35</v>
      </c>
      <c r="L29" s="11"/>
    </row>
    <row r="30" spans="2:12" s="15" customFormat="1">
      <c r="B30" s="47"/>
      <c r="C30" s="12" t="s">
        <v>469</v>
      </c>
      <c r="D30" s="65"/>
      <c r="E30" s="139"/>
      <c r="F30" s="202"/>
      <c r="G30" s="105"/>
      <c r="L30" s="11"/>
    </row>
    <row r="31" spans="2:12" s="15" customFormat="1" ht="20.100000000000001" customHeight="1">
      <c r="B31" s="20" t="s">
        <v>155</v>
      </c>
      <c r="C31" s="7" t="s">
        <v>23</v>
      </c>
      <c r="D31" s="1" t="s">
        <v>16</v>
      </c>
      <c r="E31" s="46">
        <v>6.3840000000000003</v>
      </c>
      <c r="F31" s="198">
        <v>5.5</v>
      </c>
      <c r="G31" s="193">
        <f>E31*F31</f>
        <v>35.112000000000002</v>
      </c>
      <c r="I31" s="16">
        <v>730402</v>
      </c>
      <c r="J31" s="55">
        <v>730402</v>
      </c>
      <c r="K31" s="56" t="s">
        <v>128</v>
      </c>
      <c r="L31" s="11"/>
    </row>
    <row r="32" spans="2:12" s="15" customFormat="1" ht="20.100000000000001" customHeight="1">
      <c r="B32" s="20" t="s">
        <v>156</v>
      </c>
      <c r="C32" s="6" t="s">
        <v>24</v>
      </c>
      <c r="D32" s="1" t="s">
        <v>247</v>
      </c>
      <c r="E32" s="46">
        <v>50</v>
      </c>
      <c r="F32" s="198">
        <v>2.2999999999999998</v>
      </c>
      <c r="G32" s="185">
        <f>E32*F32</f>
        <v>114.99999999999999</v>
      </c>
      <c r="I32" s="16">
        <v>730402</v>
      </c>
      <c r="J32" s="55">
        <v>730402</v>
      </c>
      <c r="K32" s="56" t="s">
        <v>128</v>
      </c>
      <c r="L32" s="11"/>
    </row>
    <row r="33" spans="2:12" s="15" customFormat="1" ht="20.100000000000001" customHeight="1">
      <c r="B33" s="20" t="s">
        <v>157</v>
      </c>
      <c r="C33" s="14" t="s">
        <v>397</v>
      </c>
      <c r="D33" s="41" t="s">
        <v>25</v>
      </c>
      <c r="E33" s="46">
        <v>0.2</v>
      </c>
      <c r="F33" s="198">
        <v>147.09</v>
      </c>
      <c r="G33" s="185">
        <f>E33*F33</f>
        <v>29.418000000000003</v>
      </c>
      <c r="I33" s="16">
        <v>730402</v>
      </c>
      <c r="J33" s="55">
        <v>730402</v>
      </c>
      <c r="K33" s="56" t="s">
        <v>128</v>
      </c>
      <c r="L33" s="11"/>
    </row>
    <row r="34" spans="2:12" s="15" customFormat="1" ht="20.100000000000001" customHeight="1">
      <c r="B34" s="20" t="s">
        <v>158</v>
      </c>
      <c r="C34" s="14" t="s">
        <v>398</v>
      </c>
      <c r="D34" s="41" t="s">
        <v>16</v>
      </c>
      <c r="E34" s="46">
        <v>0.53</v>
      </c>
      <c r="F34" s="198">
        <v>32.85</v>
      </c>
      <c r="G34" s="185">
        <f t="shared" ref="G34:G46" si="3">E34*F34</f>
        <v>17.410500000000003</v>
      </c>
      <c r="I34" s="16">
        <v>730402</v>
      </c>
      <c r="J34" s="55">
        <v>730402</v>
      </c>
      <c r="K34" s="56" t="s">
        <v>128</v>
      </c>
      <c r="L34" s="11"/>
    </row>
    <row r="35" spans="2:12" s="15" customFormat="1" ht="20.100000000000001" customHeight="1">
      <c r="B35" s="20" t="s">
        <v>159</v>
      </c>
      <c r="C35" s="14" t="s">
        <v>399</v>
      </c>
      <c r="D35" s="41" t="s">
        <v>16</v>
      </c>
      <c r="E35" s="46">
        <v>9</v>
      </c>
      <c r="F35" s="204">
        <v>14.29</v>
      </c>
      <c r="G35" s="193">
        <f t="shared" si="3"/>
        <v>128.60999999999999</v>
      </c>
      <c r="I35" s="16">
        <v>730402</v>
      </c>
      <c r="J35" s="55">
        <v>730402</v>
      </c>
      <c r="K35" s="56" t="s">
        <v>128</v>
      </c>
      <c r="L35" s="11"/>
    </row>
    <row r="36" spans="2:12" s="15" customFormat="1" ht="20.100000000000001" customHeight="1">
      <c r="B36" s="20" t="s">
        <v>160</v>
      </c>
      <c r="C36" s="14" t="s">
        <v>400</v>
      </c>
      <c r="D36" s="41" t="s">
        <v>26</v>
      </c>
      <c r="E36" s="46">
        <v>6</v>
      </c>
      <c r="F36" s="204">
        <v>17.95</v>
      </c>
      <c r="G36" s="193">
        <f t="shared" si="3"/>
        <v>107.69999999999999</v>
      </c>
      <c r="I36" s="16">
        <v>730402</v>
      </c>
      <c r="J36" s="55">
        <v>730402</v>
      </c>
      <c r="K36" s="56" t="s">
        <v>128</v>
      </c>
      <c r="L36" s="11"/>
    </row>
    <row r="37" spans="2:12" s="15" customFormat="1" ht="20.100000000000001" customHeight="1">
      <c r="B37" s="20" t="s">
        <v>161</v>
      </c>
      <c r="C37" s="14" t="s">
        <v>75</v>
      </c>
      <c r="D37" s="41" t="s">
        <v>16</v>
      </c>
      <c r="E37" s="46">
        <v>12</v>
      </c>
      <c r="F37" s="198">
        <v>9.23</v>
      </c>
      <c r="G37" s="193">
        <f t="shared" si="3"/>
        <v>110.76</v>
      </c>
      <c r="I37" s="16">
        <v>730402</v>
      </c>
      <c r="J37" s="55">
        <v>730402</v>
      </c>
      <c r="K37" s="56" t="s">
        <v>128</v>
      </c>
      <c r="L37" s="11"/>
    </row>
    <row r="38" spans="2:12" s="15" customFormat="1" ht="20.100000000000001" customHeight="1">
      <c r="B38" s="20" t="s">
        <v>162</v>
      </c>
      <c r="C38" s="18" t="s">
        <v>49</v>
      </c>
      <c r="D38" s="1" t="s">
        <v>16</v>
      </c>
      <c r="E38" s="46">
        <v>12</v>
      </c>
      <c r="F38" s="198">
        <v>6.5</v>
      </c>
      <c r="G38" s="185">
        <f t="shared" si="3"/>
        <v>78</v>
      </c>
      <c r="I38" s="16">
        <v>730402</v>
      </c>
      <c r="J38" s="55">
        <v>730402</v>
      </c>
      <c r="K38" s="56" t="s">
        <v>128</v>
      </c>
      <c r="L38" s="11"/>
    </row>
    <row r="39" spans="2:12" s="15" customFormat="1" ht="20.100000000000001" customHeight="1">
      <c r="B39" s="20" t="s">
        <v>163</v>
      </c>
      <c r="C39" s="18" t="s">
        <v>27</v>
      </c>
      <c r="D39" s="1" t="s">
        <v>17</v>
      </c>
      <c r="E39" s="46">
        <v>1</v>
      </c>
      <c r="F39" s="198">
        <v>32.5</v>
      </c>
      <c r="G39" s="185">
        <f t="shared" si="3"/>
        <v>32.5</v>
      </c>
      <c r="I39" s="16">
        <v>730402</v>
      </c>
      <c r="J39" s="55">
        <v>730402</v>
      </c>
      <c r="K39" s="56" t="s">
        <v>128</v>
      </c>
      <c r="L39" s="11"/>
    </row>
    <row r="40" spans="2:12" s="15" customFormat="1" ht="20.100000000000001" customHeight="1">
      <c r="B40" s="20" t="s">
        <v>164</v>
      </c>
      <c r="C40" s="18" t="s">
        <v>28</v>
      </c>
      <c r="D40" s="1" t="s">
        <v>17</v>
      </c>
      <c r="E40" s="46">
        <v>1</v>
      </c>
      <c r="F40" s="198">
        <v>18.5</v>
      </c>
      <c r="G40" s="185">
        <f t="shared" si="3"/>
        <v>18.5</v>
      </c>
      <c r="I40" s="16">
        <v>730402</v>
      </c>
      <c r="J40" s="55">
        <v>730402</v>
      </c>
      <c r="K40" s="56" t="s">
        <v>128</v>
      </c>
      <c r="L40" s="11"/>
    </row>
    <row r="41" spans="2:12" s="15" customFormat="1" ht="20.100000000000001" customHeight="1">
      <c r="B41" s="20" t="s">
        <v>165</v>
      </c>
      <c r="C41" s="18" t="s">
        <v>29</v>
      </c>
      <c r="D41" s="1" t="s">
        <v>17</v>
      </c>
      <c r="E41" s="46">
        <v>2</v>
      </c>
      <c r="F41" s="198">
        <v>35.200000000000003</v>
      </c>
      <c r="G41" s="185">
        <f t="shared" si="3"/>
        <v>70.400000000000006</v>
      </c>
      <c r="I41" s="16">
        <v>730402</v>
      </c>
      <c r="J41" s="55">
        <v>730402</v>
      </c>
      <c r="K41" s="56" t="s">
        <v>128</v>
      </c>
      <c r="L41" s="11"/>
    </row>
    <row r="42" spans="2:12" s="15" customFormat="1" ht="20.100000000000001" customHeight="1">
      <c r="B42" s="20" t="s">
        <v>166</v>
      </c>
      <c r="C42" s="18" t="s">
        <v>30</v>
      </c>
      <c r="D42" s="1" t="s">
        <v>26</v>
      </c>
      <c r="E42" s="46">
        <v>1</v>
      </c>
      <c r="F42" s="198">
        <v>28.5</v>
      </c>
      <c r="G42" s="185">
        <f t="shared" si="3"/>
        <v>28.5</v>
      </c>
      <c r="I42" s="16">
        <v>730402</v>
      </c>
      <c r="J42" s="55">
        <v>730402</v>
      </c>
      <c r="K42" s="56" t="s">
        <v>128</v>
      </c>
      <c r="L42" s="11"/>
    </row>
    <row r="43" spans="2:12" s="15" customFormat="1" ht="20.100000000000001" customHeight="1">
      <c r="B43" s="20" t="s">
        <v>167</v>
      </c>
      <c r="C43" s="18" t="s">
        <v>31</v>
      </c>
      <c r="D43" s="1" t="s">
        <v>26</v>
      </c>
      <c r="E43" s="46">
        <v>4</v>
      </c>
      <c r="F43" s="198">
        <v>14.75</v>
      </c>
      <c r="G43" s="185">
        <f t="shared" si="3"/>
        <v>59</v>
      </c>
      <c r="I43" s="16">
        <v>730402</v>
      </c>
      <c r="J43" s="55">
        <v>730402</v>
      </c>
      <c r="K43" s="56" t="s">
        <v>128</v>
      </c>
      <c r="L43" s="11"/>
    </row>
    <row r="44" spans="2:12" s="15" customFormat="1" ht="20.100000000000001" customHeight="1">
      <c r="B44" s="20" t="s">
        <v>168</v>
      </c>
      <c r="C44" s="18" t="s">
        <v>32</v>
      </c>
      <c r="D44" s="1" t="s">
        <v>26</v>
      </c>
      <c r="E44" s="46">
        <v>2</v>
      </c>
      <c r="F44" s="198">
        <v>9.1999999999999993</v>
      </c>
      <c r="G44" s="185">
        <f t="shared" si="3"/>
        <v>18.399999999999999</v>
      </c>
      <c r="I44" s="16">
        <v>730402</v>
      </c>
      <c r="J44" s="55">
        <v>730402</v>
      </c>
      <c r="K44" s="56" t="s">
        <v>128</v>
      </c>
      <c r="L44" s="11"/>
    </row>
    <row r="45" spans="2:12" s="15" customFormat="1" ht="20.100000000000001" customHeight="1">
      <c r="B45" s="20" t="s">
        <v>169</v>
      </c>
      <c r="C45" s="14" t="s">
        <v>33</v>
      </c>
      <c r="D45" s="1" t="s">
        <v>17</v>
      </c>
      <c r="E45" s="46">
        <v>2</v>
      </c>
      <c r="F45" s="203">
        <v>10</v>
      </c>
      <c r="G45" s="185">
        <f t="shared" si="3"/>
        <v>20</v>
      </c>
      <c r="I45" s="16">
        <v>730402</v>
      </c>
      <c r="J45" s="55">
        <v>730402</v>
      </c>
      <c r="K45" s="56" t="s">
        <v>128</v>
      </c>
      <c r="L45" s="11"/>
    </row>
    <row r="46" spans="2:12" s="15" customFormat="1" ht="20.100000000000001" customHeight="1">
      <c r="B46" s="20" t="s">
        <v>170</v>
      </c>
      <c r="C46" s="2" t="s">
        <v>435</v>
      </c>
      <c r="D46" s="177" t="s">
        <v>17</v>
      </c>
      <c r="E46" s="138">
        <v>1</v>
      </c>
      <c r="F46" s="199">
        <v>220</v>
      </c>
      <c r="G46" s="191">
        <f t="shared" si="3"/>
        <v>220</v>
      </c>
      <c r="I46" s="16">
        <v>730402</v>
      </c>
      <c r="J46" s="55">
        <v>730402</v>
      </c>
      <c r="K46" s="56" t="s">
        <v>128</v>
      </c>
      <c r="L46" s="11"/>
    </row>
    <row r="47" spans="2:12" s="15" customFormat="1" ht="20.100000000000001" customHeight="1">
      <c r="B47" s="20" t="s">
        <v>171</v>
      </c>
      <c r="C47" s="2" t="s">
        <v>436</v>
      </c>
      <c r="D47" s="177" t="s">
        <v>17</v>
      </c>
      <c r="E47" s="138">
        <v>1</v>
      </c>
      <c r="F47" s="199">
        <v>230</v>
      </c>
      <c r="G47" s="191">
        <f>E47*F47</f>
        <v>230</v>
      </c>
      <c r="I47" s="16">
        <v>730402</v>
      </c>
      <c r="J47" s="55">
        <v>730402</v>
      </c>
      <c r="K47" s="56" t="s">
        <v>128</v>
      </c>
      <c r="L47" s="11"/>
    </row>
    <row r="48" spans="2:12" s="15" customFormat="1" ht="34.5" customHeight="1">
      <c r="B48" s="20" t="s">
        <v>172</v>
      </c>
      <c r="C48" s="2" t="s">
        <v>418</v>
      </c>
      <c r="D48" s="177" t="s">
        <v>17</v>
      </c>
      <c r="E48" s="138">
        <v>1</v>
      </c>
      <c r="F48" s="199">
        <v>185</v>
      </c>
      <c r="G48" s="191">
        <f t="shared" ref="G48" si="4">E48*F48</f>
        <v>185</v>
      </c>
      <c r="I48" s="16">
        <v>730402</v>
      </c>
      <c r="J48" s="55">
        <v>730402</v>
      </c>
      <c r="K48" s="56" t="s">
        <v>128</v>
      </c>
      <c r="L48" s="11"/>
    </row>
    <row r="49" spans="2:12" s="15" customFormat="1" ht="20.100000000000001" customHeight="1">
      <c r="B49" s="20" t="s">
        <v>173</v>
      </c>
      <c r="C49" s="17" t="s">
        <v>34</v>
      </c>
      <c r="D49" s="177" t="s">
        <v>17</v>
      </c>
      <c r="E49" s="138">
        <v>1</v>
      </c>
      <c r="F49" s="199">
        <v>27.5</v>
      </c>
      <c r="G49" s="191">
        <f>E49*F49</f>
        <v>27.5</v>
      </c>
      <c r="I49" s="16">
        <v>730402</v>
      </c>
      <c r="J49" s="55">
        <v>730402</v>
      </c>
      <c r="K49" s="56" t="s">
        <v>128</v>
      </c>
      <c r="L49" s="11"/>
    </row>
    <row r="50" spans="2:12" s="15" customFormat="1" ht="26.25" customHeight="1">
      <c r="B50" s="20" t="s">
        <v>174</v>
      </c>
      <c r="C50" s="19" t="s">
        <v>35</v>
      </c>
      <c r="D50" s="1" t="s">
        <v>16</v>
      </c>
      <c r="E50" s="46">
        <v>5</v>
      </c>
      <c r="F50" s="199">
        <v>30</v>
      </c>
      <c r="G50" s="185">
        <f>E50*F50</f>
        <v>150</v>
      </c>
      <c r="I50" s="16">
        <v>730402</v>
      </c>
      <c r="J50" s="55">
        <v>730402</v>
      </c>
      <c r="K50" s="56" t="s">
        <v>128</v>
      </c>
      <c r="L50" s="11"/>
    </row>
    <row r="51" spans="2:12" s="15" customFormat="1" ht="20.100000000000001" customHeight="1">
      <c r="B51" s="20" t="s">
        <v>175</v>
      </c>
      <c r="C51" s="19" t="s">
        <v>36</v>
      </c>
      <c r="D51" s="1" t="s">
        <v>26</v>
      </c>
      <c r="E51" s="46">
        <v>1.5</v>
      </c>
      <c r="F51" s="199">
        <v>60</v>
      </c>
      <c r="G51" s="185">
        <f>E51*F51</f>
        <v>90</v>
      </c>
      <c r="I51" s="16">
        <v>730402</v>
      </c>
      <c r="J51" s="55">
        <v>730402</v>
      </c>
      <c r="K51" s="56" t="s">
        <v>128</v>
      </c>
      <c r="L51" s="11"/>
    </row>
    <row r="52" spans="2:12" s="15" customFormat="1" ht="20.100000000000001" customHeight="1">
      <c r="B52" s="20" t="s">
        <v>176</v>
      </c>
      <c r="C52" s="17" t="s">
        <v>4</v>
      </c>
      <c r="D52" s="177" t="s">
        <v>389</v>
      </c>
      <c r="E52" s="138">
        <v>1</v>
      </c>
      <c r="F52" s="199">
        <v>135.19999999999999</v>
      </c>
      <c r="G52" s="191">
        <f>E52*F52</f>
        <v>135.19999999999999</v>
      </c>
      <c r="I52" s="16">
        <v>730402</v>
      </c>
      <c r="J52" s="55">
        <v>730402</v>
      </c>
      <c r="K52" s="56" t="s">
        <v>128</v>
      </c>
      <c r="L52" s="11"/>
    </row>
    <row r="53" spans="2:12" s="23" customFormat="1" ht="20.100000000000001" customHeight="1">
      <c r="B53" s="20" t="s">
        <v>177</v>
      </c>
      <c r="C53" s="18" t="s">
        <v>37</v>
      </c>
      <c r="D53" s="1" t="s">
        <v>16</v>
      </c>
      <c r="E53" s="46">
        <v>15.18</v>
      </c>
      <c r="F53" s="203">
        <v>18</v>
      </c>
      <c r="G53" s="185">
        <f>E53*F53</f>
        <v>273.24</v>
      </c>
      <c r="I53" s="16">
        <v>730402</v>
      </c>
      <c r="J53" s="57">
        <v>730402</v>
      </c>
      <c r="K53" s="59" t="s">
        <v>128</v>
      </c>
      <c r="L53" s="24"/>
    </row>
    <row r="54" spans="2:12" s="23" customFormat="1" ht="20.100000000000001" customHeight="1">
      <c r="B54" s="20" t="s">
        <v>178</v>
      </c>
      <c r="C54" s="18" t="s">
        <v>38</v>
      </c>
      <c r="D54" s="1" t="s">
        <v>16</v>
      </c>
      <c r="E54" s="46">
        <v>4.5</v>
      </c>
      <c r="F54" s="203">
        <v>19</v>
      </c>
      <c r="G54" s="185">
        <f t="shared" ref="G54" si="5">E54*F54</f>
        <v>85.5</v>
      </c>
      <c r="I54" s="16">
        <v>730402</v>
      </c>
      <c r="J54" s="57">
        <v>730402</v>
      </c>
      <c r="K54" s="59" t="s">
        <v>128</v>
      </c>
      <c r="L54" s="24"/>
    </row>
    <row r="55" spans="2:12" s="15" customFormat="1" ht="20.100000000000001" customHeight="1">
      <c r="B55" s="20" t="s">
        <v>179</v>
      </c>
      <c r="C55" s="18" t="s">
        <v>39</v>
      </c>
      <c r="D55" s="1" t="s">
        <v>17</v>
      </c>
      <c r="E55" s="46">
        <v>1</v>
      </c>
      <c r="F55" s="203">
        <v>37.5</v>
      </c>
      <c r="G55" s="185">
        <f>E55*F55</f>
        <v>37.5</v>
      </c>
      <c r="I55" s="16">
        <v>730402</v>
      </c>
      <c r="J55" s="55">
        <v>730402</v>
      </c>
      <c r="K55" s="56" t="s">
        <v>128</v>
      </c>
      <c r="L55" s="11"/>
    </row>
    <row r="56" spans="2:12" s="23" customFormat="1" ht="20.100000000000001" customHeight="1">
      <c r="B56" s="20" t="s">
        <v>180</v>
      </c>
      <c r="C56" s="19" t="s">
        <v>378</v>
      </c>
      <c r="D56" s="1" t="s">
        <v>17</v>
      </c>
      <c r="E56" s="46">
        <v>1</v>
      </c>
      <c r="F56" s="203">
        <v>12</v>
      </c>
      <c r="G56" s="185">
        <f>E56*F56</f>
        <v>12</v>
      </c>
      <c r="I56" s="16">
        <v>730402</v>
      </c>
      <c r="J56" s="57">
        <v>730402</v>
      </c>
      <c r="K56" s="58" t="s">
        <v>128</v>
      </c>
      <c r="L56" s="24"/>
    </row>
    <row r="57" spans="2:12" s="15" customFormat="1">
      <c r="B57" s="20"/>
      <c r="C57" s="26"/>
      <c r="D57" s="177"/>
      <c r="E57" s="138"/>
      <c r="F57" s="199"/>
      <c r="G57" s="104">
        <f>SUM(G31:G56)</f>
        <v>2315.2505000000001</v>
      </c>
      <c r="L57" s="11"/>
    </row>
    <row r="58" spans="2:12" s="15" customFormat="1">
      <c r="B58" s="47"/>
      <c r="C58" s="12" t="s">
        <v>470</v>
      </c>
      <c r="D58" s="65"/>
      <c r="E58" s="139"/>
      <c r="F58" s="202"/>
      <c r="G58" s="105"/>
      <c r="L58" s="11"/>
    </row>
    <row r="59" spans="2:12" s="27" customFormat="1" ht="20.100000000000001" customHeight="1">
      <c r="B59" s="20" t="s">
        <v>181</v>
      </c>
      <c r="C59" s="7" t="s">
        <v>23</v>
      </c>
      <c r="D59" s="1" t="s">
        <v>16</v>
      </c>
      <c r="E59" s="46">
        <v>40</v>
      </c>
      <c r="F59" s="198">
        <v>5.5</v>
      </c>
      <c r="G59" s="185">
        <f>E59*F59</f>
        <v>220</v>
      </c>
      <c r="I59" s="28">
        <v>730402</v>
      </c>
      <c r="J59" s="55">
        <v>730402</v>
      </c>
      <c r="K59" s="56" t="s">
        <v>128</v>
      </c>
      <c r="L59" s="29"/>
    </row>
    <row r="60" spans="2:12" s="27" customFormat="1" ht="20.100000000000001" customHeight="1">
      <c r="B60" s="20" t="s">
        <v>182</v>
      </c>
      <c r="C60" s="14" t="s">
        <v>75</v>
      </c>
      <c r="D60" s="41" t="s">
        <v>16</v>
      </c>
      <c r="E60" s="46">
        <v>12</v>
      </c>
      <c r="F60" s="198">
        <v>9.23</v>
      </c>
      <c r="G60" s="193">
        <f t="shared" ref="G60" si="6">E60*F60</f>
        <v>110.76</v>
      </c>
      <c r="I60" s="28">
        <v>730402</v>
      </c>
      <c r="J60" s="55">
        <v>730402</v>
      </c>
      <c r="K60" s="56" t="s">
        <v>128</v>
      </c>
      <c r="L60" s="29"/>
    </row>
    <row r="61" spans="2:12" s="27" customFormat="1" ht="20.100000000000001" customHeight="1">
      <c r="B61" s="20" t="s">
        <v>183</v>
      </c>
      <c r="C61" s="48" t="s">
        <v>40</v>
      </c>
      <c r="D61" s="1" t="s">
        <v>16</v>
      </c>
      <c r="E61" s="141">
        <v>8</v>
      </c>
      <c r="F61" s="205">
        <v>64</v>
      </c>
      <c r="G61" s="185">
        <f>E61*F61</f>
        <v>512</v>
      </c>
      <c r="I61" s="28">
        <v>730402</v>
      </c>
      <c r="J61" s="55">
        <v>730402</v>
      </c>
      <c r="K61" s="56" t="s">
        <v>128</v>
      </c>
      <c r="L61" s="29"/>
    </row>
    <row r="62" spans="2:12" s="15" customFormat="1" ht="27.75" customHeight="1">
      <c r="B62" s="20" t="s">
        <v>184</v>
      </c>
      <c r="C62" s="4" t="s">
        <v>41</v>
      </c>
      <c r="D62" s="1" t="s">
        <v>17</v>
      </c>
      <c r="E62" s="142">
        <v>1</v>
      </c>
      <c r="F62" s="198">
        <v>80</v>
      </c>
      <c r="G62" s="185">
        <f>E62*F62</f>
        <v>80</v>
      </c>
      <c r="I62" s="16">
        <v>730402</v>
      </c>
      <c r="J62" s="55">
        <v>730402</v>
      </c>
      <c r="K62" s="56" t="s">
        <v>128</v>
      </c>
      <c r="L62" s="11"/>
    </row>
    <row r="63" spans="2:12" s="23" customFormat="1" ht="66.75" customHeight="1">
      <c r="B63" s="20" t="s">
        <v>185</v>
      </c>
      <c r="C63" s="7" t="s">
        <v>42</v>
      </c>
      <c r="D63" s="1" t="s">
        <v>16</v>
      </c>
      <c r="E63" s="143">
        <v>133</v>
      </c>
      <c r="F63" s="198">
        <v>4</v>
      </c>
      <c r="G63" s="185">
        <f>E63*F63</f>
        <v>532</v>
      </c>
      <c r="I63" s="16">
        <v>730402</v>
      </c>
      <c r="J63" s="57">
        <v>730402</v>
      </c>
      <c r="K63" s="58" t="s">
        <v>128</v>
      </c>
      <c r="L63" s="24"/>
    </row>
    <row r="64" spans="2:12" s="15" customFormat="1" ht="15" customHeight="1">
      <c r="B64" s="20" t="s">
        <v>186</v>
      </c>
      <c r="C64" s="19" t="s">
        <v>427</v>
      </c>
      <c r="D64" s="1" t="s">
        <v>17</v>
      </c>
      <c r="E64" s="46">
        <v>10</v>
      </c>
      <c r="F64" s="198">
        <v>70</v>
      </c>
      <c r="G64" s="185">
        <f t="shared" ref="G64:G66" si="7">E64*F64</f>
        <v>700</v>
      </c>
      <c r="I64" s="16">
        <v>730402</v>
      </c>
      <c r="J64" s="55">
        <v>730402</v>
      </c>
      <c r="K64" s="56" t="s">
        <v>128</v>
      </c>
      <c r="L64" s="11"/>
    </row>
    <row r="65" spans="2:12" s="15" customFormat="1" ht="33" customHeight="1">
      <c r="B65" s="20" t="s">
        <v>187</v>
      </c>
      <c r="C65" s="7" t="s">
        <v>111</v>
      </c>
      <c r="D65" s="1" t="s">
        <v>16</v>
      </c>
      <c r="E65" s="46">
        <v>7</v>
      </c>
      <c r="F65" s="198">
        <v>24.5</v>
      </c>
      <c r="G65" s="185">
        <f t="shared" si="7"/>
        <v>171.5</v>
      </c>
      <c r="I65" s="16">
        <v>730402</v>
      </c>
      <c r="J65" s="55">
        <v>730402</v>
      </c>
      <c r="K65" s="56" t="s">
        <v>128</v>
      </c>
      <c r="L65" s="11"/>
    </row>
    <row r="66" spans="2:12" s="15" customFormat="1" ht="17.25" customHeight="1">
      <c r="B66" s="20" t="s">
        <v>188</v>
      </c>
      <c r="C66" s="18" t="s">
        <v>43</v>
      </c>
      <c r="D66" s="1" t="s">
        <v>16</v>
      </c>
      <c r="E66" s="46">
        <v>370</v>
      </c>
      <c r="F66" s="203">
        <v>6.5</v>
      </c>
      <c r="G66" s="185">
        <f t="shared" si="7"/>
        <v>2405</v>
      </c>
      <c r="I66" s="16">
        <v>730402</v>
      </c>
      <c r="J66" s="55">
        <v>730402</v>
      </c>
      <c r="K66" s="56" t="s">
        <v>128</v>
      </c>
      <c r="L66" s="11"/>
    </row>
    <row r="67" spans="2:12" s="15" customFormat="1">
      <c r="B67" s="18"/>
      <c r="C67" s="20"/>
      <c r="D67" s="5"/>
      <c r="E67" s="143"/>
      <c r="F67" s="206"/>
      <c r="G67" s="104">
        <f>SUM(G59:G66)</f>
        <v>4731.26</v>
      </c>
      <c r="L67" s="11"/>
    </row>
    <row r="68" spans="2:12" s="15" customFormat="1">
      <c r="B68" s="71"/>
      <c r="C68" s="30" t="s">
        <v>44</v>
      </c>
      <c r="D68" s="66"/>
      <c r="E68" s="144"/>
      <c r="F68" s="207"/>
      <c r="G68" s="31"/>
      <c r="L68" s="11"/>
    </row>
    <row r="69" spans="2:12" s="15" customFormat="1">
      <c r="B69" s="47"/>
      <c r="C69" s="12" t="s">
        <v>195</v>
      </c>
      <c r="D69" s="65"/>
      <c r="E69" s="139"/>
      <c r="F69" s="202"/>
      <c r="G69" s="105"/>
      <c r="L69" s="11"/>
    </row>
    <row r="70" spans="2:12" s="27" customFormat="1" ht="47.25" customHeight="1">
      <c r="B70" s="18" t="s">
        <v>189</v>
      </c>
      <c r="C70" s="7" t="s">
        <v>45</v>
      </c>
      <c r="D70" s="1" t="s">
        <v>17</v>
      </c>
      <c r="E70" s="143">
        <v>3</v>
      </c>
      <c r="F70" s="203">
        <v>48</v>
      </c>
      <c r="G70" s="185">
        <f t="shared" ref="G70:G73" si="8">E70*F70</f>
        <v>144</v>
      </c>
      <c r="I70" s="28">
        <v>730402</v>
      </c>
      <c r="J70" s="55">
        <v>730402</v>
      </c>
      <c r="K70" s="60" t="s">
        <v>128</v>
      </c>
      <c r="L70" s="29"/>
    </row>
    <row r="71" spans="2:12" s="27" customFormat="1" ht="20.100000000000001" customHeight="1">
      <c r="B71" s="18" t="s">
        <v>190</v>
      </c>
      <c r="C71" s="20" t="s">
        <v>34</v>
      </c>
      <c r="D71" s="1" t="s">
        <v>17</v>
      </c>
      <c r="E71" s="46">
        <v>6</v>
      </c>
      <c r="F71" s="203">
        <v>27.5</v>
      </c>
      <c r="G71" s="185">
        <f t="shared" si="8"/>
        <v>165</v>
      </c>
      <c r="I71" s="28">
        <v>730402</v>
      </c>
      <c r="J71" s="55">
        <v>730402</v>
      </c>
      <c r="K71" s="56" t="s">
        <v>128</v>
      </c>
      <c r="L71" s="29"/>
    </row>
    <row r="72" spans="2:12" s="32" customFormat="1" ht="20.100000000000001" customHeight="1">
      <c r="B72" s="18" t="s">
        <v>191</v>
      </c>
      <c r="C72" s="18" t="s">
        <v>37</v>
      </c>
      <c r="D72" s="1" t="s">
        <v>16</v>
      </c>
      <c r="E72" s="46">
        <v>35</v>
      </c>
      <c r="F72" s="203">
        <v>18</v>
      </c>
      <c r="G72" s="186">
        <f t="shared" si="8"/>
        <v>630</v>
      </c>
      <c r="I72" s="28">
        <v>730402</v>
      </c>
      <c r="J72" s="57">
        <v>730402</v>
      </c>
      <c r="K72" s="58" t="s">
        <v>128</v>
      </c>
      <c r="L72" s="33"/>
    </row>
    <row r="73" spans="2:12" s="27" customFormat="1" ht="51.75" customHeight="1">
      <c r="B73" s="18" t="s">
        <v>192</v>
      </c>
      <c r="C73" s="7" t="s">
        <v>46</v>
      </c>
      <c r="D73" s="1" t="s">
        <v>16</v>
      </c>
      <c r="E73" s="46">
        <v>166</v>
      </c>
      <c r="F73" s="203">
        <v>22</v>
      </c>
      <c r="G73" s="185">
        <f t="shared" si="8"/>
        <v>3652</v>
      </c>
      <c r="I73" s="28">
        <v>730402</v>
      </c>
      <c r="J73" s="55">
        <v>730402</v>
      </c>
      <c r="K73" s="60" t="s">
        <v>128</v>
      </c>
    </row>
    <row r="74" spans="2:12" s="15" customFormat="1">
      <c r="B74" s="18"/>
      <c r="C74" s="19"/>
      <c r="D74" s="5"/>
      <c r="E74" s="143"/>
      <c r="F74" s="206"/>
      <c r="G74" s="104">
        <f>SUM(G70:G73)</f>
        <v>4591</v>
      </c>
      <c r="L74" s="11"/>
    </row>
    <row r="75" spans="2:12" s="15" customFormat="1">
      <c r="B75" s="35"/>
      <c r="C75" s="12" t="s">
        <v>471</v>
      </c>
      <c r="D75" s="67"/>
      <c r="E75" s="145"/>
      <c r="F75" s="197"/>
      <c r="G75" s="34"/>
      <c r="L75" s="11"/>
    </row>
    <row r="76" spans="2:12" s="27" customFormat="1" ht="20.100000000000001" customHeight="1">
      <c r="B76" s="18" t="s">
        <v>193</v>
      </c>
      <c r="C76" s="17" t="s">
        <v>47</v>
      </c>
      <c r="D76" s="177" t="s">
        <v>373</v>
      </c>
      <c r="E76" s="46">
        <v>1</v>
      </c>
      <c r="F76" s="199">
        <v>200</v>
      </c>
      <c r="G76" s="186">
        <f>E76*F76</f>
        <v>200</v>
      </c>
      <c r="I76" s="28">
        <v>730402</v>
      </c>
      <c r="J76" s="55">
        <v>730402</v>
      </c>
      <c r="K76" s="56" t="s">
        <v>128</v>
      </c>
      <c r="L76" s="29"/>
    </row>
    <row r="77" spans="2:12" s="27" customFormat="1" ht="34.5" customHeight="1">
      <c r="B77" s="18" t="s">
        <v>194</v>
      </c>
      <c r="C77" s="2" t="s">
        <v>111</v>
      </c>
      <c r="D77" s="177" t="s">
        <v>16</v>
      </c>
      <c r="E77" s="46">
        <v>97</v>
      </c>
      <c r="F77" s="203">
        <v>24.5</v>
      </c>
      <c r="G77" s="185">
        <f t="shared" ref="G77" si="9">E77*F77</f>
        <v>2376.5</v>
      </c>
      <c r="I77" s="28">
        <v>730402</v>
      </c>
      <c r="J77" s="55">
        <v>730402</v>
      </c>
      <c r="K77" s="56" t="s">
        <v>128</v>
      </c>
      <c r="L77" s="29"/>
    </row>
    <row r="78" spans="2:12" s="27" customFormat="1" ht="20.100000000000001" customHeight="1">
      <c r="B78" s="18" t="s">
        <v>205</v>
      </c>
      <c r="C78" s="18" t="s">
        <v>49</v>
      </c>
      <c r="D78" s="177" t="s">
        <v>16</v>
      </c>
      <c r="E78" s="46">
        <v>4</v>
      </c>
      <c r="F78" s="203">
        <v>6.5</v>
      </c>
      <c r="G78" s="185">
        <f>E78*F78</f>
        <v>26</v>
      </c>
      <c r="I78" s="28">
        <v>730402</v>
      </c>
      <c r="J78" s="55">
        <v>730402</v>
      </c>
      <c r="K78" s="56" t="s">
        <v>128</v>
      </c>
      <c r="L78" s="29"/>
    </row>
    <row r="79" spans="2:12" s="27" customFormat="1" ht="28.5" customHeight="1">
      <c r="B79" s="18" t="s">
        <v>202</v>
      </c>
      <c r="C79" s="7" t="s">
        <v>450</v>
      </c>
      <c r="D79" s="177" t="s">
        <v>17</v>
      </c>
      <c r="E79" s="46">
        <v>1</v>
      </c>
      <c r="F79" s="203">
        <v>48</v>
      </c>
      <c r="G79" s="185">
        <f>E79*F79</f>
        <v>48</v>
      </c>
      <c r="I79" s="28"/>
      <c r="J79" s="55"/>
      <c r="K79" s="56"/>
      <c r="L79" s="29"/>
    </row>
    <row r="80" spans="2:12" s="15" customFormat="1">
      <c r="B80" s="18"/>
      <c r="C80" s="19"/>
      <c r="D80" s="5"/>
      <c r="E80" s="143"/>
      <c r="F80" s="206"/>
      <c r="G80" s="104">
        <f>+G76+G77+G78+G79</f>
        <v>2650.5</v>
      </c>
      <c r="L80" s="11"/>
    </row>
    <row r="81" spans="2:12" s="15" customFormat="1">
      <c r="B81" s="35"/>
      <c r="C81" s="1159" t="s">
        <v>472</v>
      </c>
      <c r="D81" s="1160"/>
      <c r="E81" s="1160"/>
      <c r="F81" s="1160"/>
      <c r="G81" s="1161"/>
      <c r="L81" s="11"/>
    </row>
    <row r="82" spans="2:12" s="23" customFormat="1" ht="48" customHeight="1">
      <c r="B82" s="18" t="s">
        <v>203</v>
      </c>
      <c r="C82" s="7" t="s">
        <v>443</v>
      </c>
      <c r="D82" s="1" t="s">
        <v>16</v>
      </c>
      <c r="E82" s="46">
        <v>180</v>
      </c>
      <c r="F82" s="198">
        <v>30</v>
      </c>
      <c r="G82" s="186">
        <f t="shared" ref="G82:G89" si="10">E82*F82</f>
        <v>5400</v>
      </c>
      <c r="I82" s="16">
        <v>730402</v>
      </c>
      <c r="J82" s="57">
        <v>730402</v>
      </c>
      <c r="K82" s="58" t="s">
        <v>128</v>
      </c>
      <c r="L82" s="24"/>
    </row>
    <row r="83" spans="2:12" s="15" customFormat="1" ht="20.100000000000001" customHeight="1">
      <c r="B83" s="18" t="s">
        <v>204</v>
      </c>
      <c r="C83" s="36" t="s">
        <v>381</v>
      </c>
      <c r="D83" s="1" t="s">
        <v>26</v>
      </c>
      <c r="E83" s="46">
        <v>34.4</v>
      </c>
      <c r="F83" s="198">
        <v>9.5</v>
      </c>
      <c r="G83" s="186">
        <f t="shared" si="10"/>
        <v>326.8</v>
      </c>
      <c r="I83" s="16">
        <v>730402</v>
      </c>
      <c r="J83" s="55">
        <v>730402</v>
      </c>
      <c r="K83" s="56" t="s">
        <v>128</v>
      </c>
      <c r="L83" s="11"/>
    </row>
    <row r="84" spans="2:12" s="15" customFormat="1" ht="32.25" customHeight="1">
      <c r="B84" s="18" t="s">
        <v>206</v>
      </c>
      <c r="C84" s="36" t="s">
        <v>444</v>
      </c>
      <c r="D84" s="1" t="s">
        <v>16</v>
      </c>
      <c r="E84" s="46">
        <v>180</v>
      </c>
      <c r="F84" s="198">
        <v>9.94</v>
      </c>
      <c r="G84" s="186">
        <f t="shared" si="10"/>
        <v>1789.1999999999998</v>
      </c>
      <c r="I84" s="16">
        <v>730402</v>
      </c>
      <c r="J84" s="55">
        <v>730402</v>
      </c>
      <c r="K84" s="56" t="s">
        <v>128</v>
      </c>
      <c r="L84" s="11"/>
    </row>
    <row r="85" spans="2:12" s="23" customFormat="1" ht="20.100000000000001" customHeight="1">
      <c r="B85" s="18" t="s">
        <v>207</v>
      </c>
      <c r="C85" s="36" t="s">
        <v>50</v>
      </c>
      <c r="D85" s="1" t="s">
        <v>26</v>
      </c>
      <c r="E85" s="46">
        <v>35</v>
      </c>
      <c r="F85" s="198">
        <v>4</v>
      </c>
      <c r="G85" s="186">
        <f t="shared" si="10"/>
        <v>140</v>
      </c>
      <c r="I85" s="16">
        <v>730402</v>
      </c>
      <c r="J85" s="57">
        <v>730402</v>
      </c>
      <c r="K85" s="58" t="s">
        <v>128</v>
      </c>
      <c r="L85" s="24"/>
    </row>
    <row r="86" spans="2:12" s="15" customFormat="1" ht="30" customHeight="1">
      <c r="B86" s="18" t="s">
        <v>208</v>
      </c>
      <c r="C86" s="36" t="s">
        <v>200</v>
      </c>
      <c r="D86" s="1" t="s">
        <v>26</v>
      </c>
      <c r="E86" s="46">
        <v>9</v>
      </c>
      <c r="F86" s="198">
        <v>9</v>
      </c>
      <c r="G86" s="186">
        <f t="shared" si="10"/>
        <v>81</v>
      </c>
      <c r="I86" s="16">
        <v>730402</v>
      </c>
      <c r="J86" s="55">
        <v>730402</v>
      </c>
      <c r="K86" s="56" t="s">
        <v>128</v>
      </c>
      <c r="L86" s="11"/>
    </row>
    <row r="87" spans="2:12" s="23" customFormat="1" ht="20.100000000000001" customHeight="1">
      <c r="B87" s="18" t="s">
        <v>209</v>
      </c>
      <c r="C87" s="36" t="s">
        <v>201</v>
      </c>
      <c r="D87" s="1" t="s">
        <v>26</v>
      </c>
      <c r="E87" s="46">
        <v>34</v>
      </c>
      <c r="F87" s="198">
        <v>18</v>
      </c>
      <c r="G87" s="186">
        <f t="shared" si="10"/>
        <v>612</v>
      </c>
      <c r="I87" s="16">
        <v>730402</v>
      </c>
      <c r="J87" s="57">
        <v>730402</v>
      </c>
      <c r="K87" s="58" t="s">
        <v>128</v>
      </c>
      <c r="L87" s="24"/>
    </row>
    <row r="88" spans="2:12" s="15" customFormat="1" ht="24.75" customHeight="1">
      <c r="B88" s="18" t="s">
        <v>210</v>
      </c>
      <c r="C88" s="19" t="s">
        <v>427</v>
      </c>
      <c r="D88" s="177" t="s">
        <v>17</v>
      </c>
      <c r="E88" s="138">
        <v>12</v>
      </c>
      <c r="F88" s="208">
        <v>70</v>
      </c>
      <c r="G88" s="191">
        <f t="shared" si="10"/>
        <v>840</v>
      </c>
      <c r="I88" s="16">
        <v>730402</v>
      </c>
      <c r="J88" s="55">
        <v>730402</v>
      </c>
      <c r="K88" s="56" t="s">
        <v>128</v>
      </c>
      <c r="L88" s="11"/>
    </row>
    <row r="89" spans="2:12" s="23" customFormat="1" ht="19.5" customHeight="1">
      <c r="B89" s="18" t="s">
        <v>211</v>
      </c>
      <c r="C89" s="18" t="s">
        <v>419</v>
      </c>
      <c r="D89" s="1" t="s">
        <v>17</v>
      </c>
      <c r="E89" s="46">
        <v>12</v>
      </c>
      <c r="F89" s="198">
        <v>37.5</v>
      </c>
      <c r="G89" s="186">
        <f t="shared" si="10"/>
        <v>450</v>
      </c>
      <c r="I89" s="16">
        <v>730402</v>
      </c>
      <c r="J89" s="57">
        <v>730402</v>
      </c>
      <c r="K89" s="58" t="s">
        <v>128</v>
      </c>
      <c r="L89" s="24"/>
    </row>
    <row r="90" spans="2:12" s="15" customFormat="1" ht="36" customHeight="1">
      <c r="B90" s="18" t="s">
        <v>212</v>
      </c>
      <c r="C90" s="7" t="s">
        <v>52</v>
      </c>
      <c r="D90" s="1" t="s">
        <v>26</v>
      </c>
      <c r="E90" s="46">
        <v>42</v>
      </c>
      <c r="F90" s="198">
        <v>8.64</v>
      </c>
      <c r="G90" s="185">
        <f>E90*F90</f>
        <v>362.88</v>
      </c>
      <c r="I90" s="16">
        <v>730402</v>
      </c>
      <c r="J90" s="55">
        <v>730402</v>
      </c>
      <c r="K90" s="56" t="s">
        <v>128</v>
      </c>
      <c r="L90" s="11"/>
    </row>
    <row r="91" spans="2:12" s="15" customFormat="1" ht="30" customHeight="1">
      <c r="B91" s="18" t="s">
        <v>213</v>
      </c>
      <c r="C91" s="7" t="s">
        <v>382</v>
      </c>
      <c r="D91" s="1" t="s">
        <v>26</v>
      </c>
      <c r="E91" s="46">
        <v>42</v>
      </c>
      <c r="F91" s="203">
        <v>5.01</v>
      </c>
      <c r="G91" s="185">
        <f>E91*F91</f>
        <v>210.42</v>
      </c>
      <c r="I91" s="16">
        <v>730402</v>
      </c>
      <c r="J91" s="55">
        <v>730402</v>
      </c>
      <c r="K91" s="56" t="s">
        <v>128</v>
      </c>
      <c r="L91" s="11"/>
    </row>
    <row r="92" spans="2:12" s="15" customFormat="1" ht="20.100000000000001" customHeight="1">
      <c r="B92" s="18" t="s">
        <v>214</v>
      </c>
      <c r="C92" s="38" t="s">
        <v>53</v>
      </c>
      <c r="D92" s="1" t="s">
        <v>26</v>
      </c>
      <c r="E92" s="46">
        <v>2</v>
      </c>
      <c r="F92" s="206">
        <v>12</v>
      </c>
      <c r="G92" s="185">
        <f>E92*F92</f>
        <v>24</v>
      </c>
      <c r="I92" s="16">
        <v>730402</v>
      </c>
      <c r="J92" s="55">
        <v>730402</v>
      </c>
      <c r="K92" s="56" t="s">
        <v>128</v>
      </c>
      <c r="L92" s="11"/>
    </row>
    <row r="93" spans="2:12" s="15" customFormat="1">
      <c r="B93" s="18"/>
      <c r="C93" s="38"/>
      <c r="D93" s="5"/>
      <c r="E93" s="143"/>
      <c r="F93" s="206"/>
      <c r="G93" s="101">
        <f>SUM(G82:G92)</f>
        <v>10236.299999999999</v>
      </c>
      <c r="L93" s="11"/>
    </row>
    <row r="94" spans="2:12" s="15" customFormat="1">
      <c r="B94" s="71"/>
      <c r="C94" s="72" t="s">
        <v>54</v>
      </c>
      <c r="D94" s="66"/>
      <c r="E94" s="144"/>
      <c r="F94" s="207"/>
      <c r="G94" s="73"/>
      <c r="L94" s="11"/>
    </row>
    <row r="95" spans="2:12" s="15" customFormat="1">
      <c r="B95" s="35"/>
      <c r="C95" s="1159" t="s">
        <v>473</v>
      </c>
      <c r="D95" s="1160"/>
      <c r="E95" s="1160"/>
      <c r="F95" s="1160"/>
      <c r="G95" s="1161"/>
      <c r="L95" s="11"/>
    </row>
    <row r="96" spans="2:12" s="15" customFormat="1" ht="34.5" customHeight="1">
      <c r="B96" s="18" t="s">
        <v>215</v>
      </c>
      <c r="C96" s="2" t="s">
        <v>111</v>
      </c>
      <c r="D96" s="177" t="s">
        <v>16</v>
      </c>
      <c r="E96" s="138">
        <v>20</v>
      </c>
      <c r="F96" s="199">
        <v>24.5</v>
      </c>
      <c r="G96" s="191">
        <f t="shared" ref="G96:G97" si="11">E96*F96</f>
        <v>490</v>
      </c>
      <c r="I96" s="16">
        <v>730402</v>
      </c>
      <c r="J96" s="55">
        <v>730402</v>
      </c>
      <c r="K96" s="56" t="s">
        <v>128</v>
      </c>
      <c r="L96" s="11"/>
    </row>
    <row r="97" spans="2:14" s="15" customFormat="1" ht="51.75" customHeight="1">
      <c r="B97" s="18" t="s">
        <v>216</v>
      </c>
      <c r="C97" s="2" t="s">
        <v>379</v>
      </c>
      <c r="D97" s="177" t="s">
        <v>17</v>
      </c>
      <c r="E97" s="138">
        <v>1</v>
      </c>
      <c r="F97" s="199">
        <v>48</v>
      </c>
      <c r="G97" s="191">
        <f t="shared" si="11"/>
        <v>48</v>
      </c>
      <c r="H97" s="39"/>
      <c r="I97" s="16">
        <v>730402</v>
      </c>
      <c r="J97" s="55">
        <v>730402</v>
      </c>
      <c r="K97" s="56" t="s">
        <v>128</v>
      </c>
      <c r="L97" s="11"/>
    </row>
    <row r="98" spans="2:14" s="15" customFormat="1" ht="20.100000000000001" customHeight="1">
      <c r="B98" s="18" t="s">
        <v>217</v>
      </c>
      <c r="C98" s="40" t="s">
        <v>55</v>
      </c>
      <c r="D98" s="1" t="s">
        <v>17</v>
      </c>
      <c r="E98" s="46">
        <v>1</v>
      </c>
      <c r="F98" s="203">
        <v>40</v>
      </c>
      <c r="G98" s="185">
        <f>E98*F98</f>
        <v>40</v>
      </c>
      <c r="I98" s="16">
        <v>730402</v>
      </c>
      <c r="J98" s="55">
        <v>730402</v>
      </c>
      <c r="K98" s="56" t="s">
        <v>128</v>
      </c>
      <c r="L98" s="11"/>
    </row>
    <row r="99" spans="2:14" s="15" customFormat="1" ht="20.100000000000001" customHeight="1">
      <c r="B99" s="18" t="s">
        <v>218</v>
      </c>
      <c r="C99" s="38" t="s">
        <v>56</v>
      </c>
      <c r="D99" s="1" t="s">
        <v>16</v>
      </c>
      <c r="E99" s="46">
        <v>5</v>
      </c>
      <c r="F99" s="203">
        <v>35</v>
      </c>
      <c r="G99" s="185">
        <f>E99*F99</f>
        <v>175</v>
      </c>
      <c r="I99" s="16">
        <v>730402</v>
      </c>
      <c r="J99" s="55">
        <v>730402</v>
      </c>
      <c r="K99" s="56" t="s">
        <v>128</v>
      </c>
      <c r="L99" s="11"/>
    </row>
    <row r="100" spans="2:14" s="23" customFormat="1">
      <c r="B100" s="18" t="s">
        <v>219</v>
      </c>
      <c r="C100" s="6" t="s">
        <v>383</v>
      </c>
      <c r="D100" s="41" t="s">
        <v>17</v>
      </c>
      <c r="E100" s="137">
        <v>2</v>
      </c>
      <c r="F100" s="203">
        <v>237.7</v>
      </c>
      <c r="G100" s="193">
        <f>E100*F100</f>
        <v>475.4</v>
      </c>
      <c r="L100" s="24"/>
    </row>
    <row r="101" spans="2:14" s="15" customFormat="1">
      <c r="B101" s="18"/>
      <c r="C101" s="38"/>
      <c r="D101" s="5"/>
      <c r="E101" s="143"/>
      <c r="F101" s="206"/>
      <c r="G101" s="104">
        <f>SUM(G96:G100)</f>
        <v>1228.4000000000001</v>
      </c>
      <c r="L101" s="11"/>
    </row>
    <row r="102" spans="2:14" s="15" customFormat="1">
      <c r="B102" s="71"/>
      <c r="C102" s="72" t="s">
        <v>57</v>
      </c>
      <c r="D102" s="66"/>
      <c r="E102" s="144"/>
      <c r="F102" s="207"/>
      <c r="G102" s="73"/>
      <c r="L102" s="11"/>
    </row>
    <row r="103" spans="2:14" s="15" customFormat="1">
      <c r="B103" s="35"/>
      <c r="C103" s="1159" t="s">
        <v>474</v>
      </c>
      <c r="D103" s="1160"/>
      <c r="E103" s="1160"/>
      <c r="F103" s="1160"/>
      <c r="G103" s="1161"/>
      <c r="L103" s="11"/>
    </row>
    <row r="104" spans="2:14" s="15" customFormat="1" ht="20.100000000000001" customHeight="1">
      <c r="B104" s="18" t="s">
        <v>220</v>
      </c>
      <c r="C104" s="18" t="s">
        <v>420</v>
      </c>
      <c r="D104" s="1" t="s">
        <v>17</v>
      </c>
      <c r="E104" s="46">
        <v>7</v>
      </c>
      <c r="F104" s="198">
        <v>12</v>
      </c>
      <c r="G104" s="185">
        <f>E104*F104</f>
        <v>84</v>
      </c>
      <c r="I104" s="16">
        <v>730402</v>
      </c>
      <c r="J104" s="55">
        <v>730402</v>
      </c>
      <c r="K104" s="56" t="s">
        <v>128</v>
      </c>
      <c r="L104" s="11"/>
    </row>
    <row r="105" spans="2:14" s="15" customFormat="1" ht="20.100000000000001" customHeight="1">
      <c r="B105" s="18" t="s">
        <v>221</v>
      </c>
      <c r="C105" s="42" t="s">
        <v>37</v>
      </c>
      <c r="D105" s="1" t="s">
        <v>16</v>
      </c>
      <c r="E105" s="46">
        <v>20</v>
      </c>
      <c r="F105" s="198">
        <v>18</v>
      </c>
      <c r="G105" s="185">
        <f>E105*F105</f>
        <v>360</v>
      </c>
      <c r="H105" s="15" t="s">
        <v>58</v>
      </c>
      <c r="I105" s="16">
        <v>730402</v>
      </c>
      <c r="J105" s="55">
        <v>730402</v>
      </c>
      <c r="K105" s="56" t="s">
        <v>128</v>
      </c>
      <c r="L105" s="11"/>
    </row>
    <row r="106" spans="2:14" s="23" customFormat="1" ht="33" customHeight="1">
      <c r="B106" s="18" t="s">
        <v>404</v>
      </c>
      <c r="C106" s="162" t="s">
        <v>401</v>
      </c>
      <c r="D106" s="1" t="s">
        <v>16</v>
      </c>
      <c r="E106" s="143">
        <v>40</v>
      </c>
      <c r="F106" s="198">
        <v>30</v>
      </c>
      <c r="G106" s="185">
        <f>E106*F106</f>
        <v>1200</v>
      </c>
      <c r="I106" s="23">
        <v>731403</v>
      </c>
      <c r="J106" s="23">
        <v>731403</v>
      </c>
      <c r="K106" s="128" t="s">
        <v>129</v>
      </c>
      <c r="L106" s="24" t="s">
        <v>138</v>
      </c>
      <c r="N106" s="117"/>
    </row>
    <row r="107" spans="2:14" s="23" customFormat="1" ht="49.5" customHeight="1">
      <c r="B107" s="18" t="s">
        <v>222</v>
      </c>
      <c r="C107" s="7" t="s">
        <v>402</v>
      </c>
      <c r="D107" s="163" t="s">
        <v>16</v>
      </c>
      <c r="E107" s="164">
        <v>250</v>
      </c>
      <c r="F107" s="209">
        <v>50</v>
      </c>
      <c r="G107" s="189">
        <f>E107*F107</f>
        <v>12500</v>
      </c>
      <c r="I107" s="23">
        <v>730402</v>
      </c>
      <c r="J107" s="57">
        <v>730402</v>
      </c>
      <c r="K107" s="59" t="s">
        <v>128</v>
      </c>
      <c r="N107" s="117"/>
    </row>
    <row r="108" spans="2:14" s="15" customFormat="1" ht="45.75" customHeight="1">
      <c r="B108" s="18" t="s">
        <v>223</v>
      </c>
      <c r="C108" s="3" t="s">
        <v>464</v>
      </c>
      <c r="D108" s="1" t="s">
        <v>16</v>
      </c>
      <c r="E108" s="46">
        <v>250</v>
      </c>
      <c r="F108" s="198">
        <v>22</v>
      </c>
      <c r="G108" s="185">
        <f>E108*F108</f>
        <v>5500</v>
      </c>
      <c r="H108" s="23"/>
      <c r="I108" s="23"/>
      <c r="J108" s="57"/>
      <c r="K108" s="59"/>
      <c r="L108" s="23"/>
      <c r="M108" s="23"/>
    </row>
    <row r="109" spans="2:14" s="23" customFormat="1" ht="31.5" customHeight="1">
      <c r="B109" s="18" t="s">
        <v>405</v>
      </c>
      <c r="C109" s="3" t="s">
        <v>437</v>
      </c>
      <c r="D109" s="1" t="s">
        <v>16</v>
      </c>
      <c r="E109" s="46">
        <v>250</v>
      </c>
      <c r="F109" s="198">
        <v>18</v>
      </c>
      <c r="G109" s="185">
        <f t="shared" ref="G109" si="12">E109*F109</f>
        <v>4500</v>
      </c>
      <c r="I109" s="23">
        <v>730402</v>
      </c>
      <c r="J109" s="57">
        <v>730402</v>
      </c>
      <c r="K109" s="59" t="s">
        <v>128</v>
      </c>
    </row>
    <row r="110" spans="2:14" s="15" customFormat="1" ht="61.5" customHeight="1">
      <c r="B110" s="18" t="s">
        <v>224</v>
      </c>
      <c r="C110" s="19" t="s">
        <v>59</v>
      </c>
      <c r="D110" s="1" t="s">
        <v>17</v>
      </c>
      <c r="E110" s="46">
        <v>2</v>
      </c>
      <c r="F110" s="198">
        <v>200</v>
      </c>
      <c r="G110" s="191">
        <f>E110*F110</f>
        <v>400</v>
      </c>
      <c r="I110" s="16">
        <v>730402</v>
      </c>
      <c r="J110" s="55">
        <v>730402</v>
      </c>
      <c r="K110" s="56" t="s">
        <v>128</v>
      </c>
      <c r="L110" s="11"/>
    </row>
    <row r="111" spans="2:14" s="15" customFormat="1">
      <c r="B111" s="18"/>
      <c r="C111" s="43"/>
      <c r="D111" s="5"/>
      <c r="E111" s="143"/>
      <c r="F111" s="206"/>
      <c r="G111" s="104">
        <f>SUM(G104:G110)</f>
        <v>24544</v>
      </c>
      <c r="L111" s="11"/>
    </row>
    <row r="112" spans="2:14" s="15" customFormat="1">
      <c r="B112" s="71"/>
      <c r="C112" s="1156" t="s">
        <v>227</v>
      </c>
      <c r="D112" s="1156"/>
      <c r="E112" s="1156"/>
      <c r="F112" s="1156"/>
      <c r="G112" s="1157"/>
      <c r="L112" s="11"/>
    </row>
    <row r="113" spans="2:14" s="15" customFormat="1">
      <c r="B113" s="35"/>
      <c r="C113" s="1160" t="s">
        <v>475</v>
      </c>
      <c r="D113" s="1160"/>
      <c r="E113" s="1160"/>
      <c r="F113" s="1160"/>
      <c r="G113" s="1161"/>
      <c r="L113" s="11"/>
    </row>
    <row r="114" spans="2:14" s="23" customFormat="1" ht="20.100000000000001" customHeight="1">
      <c r="B114" s="18" t="s">
        <v>225</v>
      </c>
      <c r="C114" s="36" t="s">
        <v>201</v>
      </c>
      <c r="D114" s="1" t="s">
        <v>26</v>
      </c>
      <c r="E114" s="46">
        <v>22.4</v>
      </c>
      <c r="F114" s="203">
        <v>18</v>
      </c>
      <c r="G114" s="106">
        <f>E114*F114</f>
        <v>403.2</v>
      </c>
      <c r="H114" s="44"/>
      <c r="I114" s="23">
        <v>730402</v>
      </c>
      <c r="J114" s="57">
        <v>730402</v>
      </c>
      <c r="K114" s="58" t="s">
        <v>128</v>
      </c>
      <c r="L114" s="24"/>
    </row>
    <row r="115" spans="2:14" s="23" customFormat="1" ht="30.75" customHeight="1">
      <c r="B115" s="18" t="s">
        <v>226</v>
      </c>
      <c r="C115" s="7" t="s">
        <v>137</v>
      </c>
      <c r="D115" s="1" t="s">
        <v>17</v>
      </c>
      <c r="E115" s="46">
        <v>1</v>
      </c>
      <c r="F115" s="203">
        <v>1000</v>
      </c>
      <c r="G115" s="106">
        <f>E115*F115</f>
        <v>1000</v>
      </c>
      <c r="H115" s="44"/>
      <c r="I115" s="23">
        <v>730402</v>
      </c>
      <c r="J115" s="57">
        <v>730402</v>
      </c>
      <c r="K115" s="58" t="s">
        <v>128</v>
      </c>
      <c r="L115" s="24" t="s">
        <v>136</v>
      </c>
    </row>
    <row r="116" spans="2:14" s="15" customFormat="1">
      <c r="B116" s="18"/>
      <c r="C116" s="38"/>
      <c r="D116" s="5"/>
      <c r="E116" s="143"/>
      <c r="F116" s="206"/>
      <c r="G116" s="101">
        <f>SUM(G114:G115)</f>
        <v>1403.2</v>
      </c>
      <c r="H116" s="45"/>
      <c r="I116" s="45"/>
      <c r="L116" s="11"/>
    </row>
    <row r="117" spans="2:14" s="15" customFormat="1">
      <c r="B117" s="35"/>
      <c r="C117" s="1160" t="s">
        <v>476</v>
      </c>
      <c r="D117" s="1160"/>
      <c r="E117" s="1160"/>
      <c r="F117" s="1160"/>
      <c r="G117" s="1161"/>
      <c r="H117" s="45"/>
      <c r="I117" s="45"/>
      <c r="L117" s="11"/>
    </row>
    <row r="118" spans="2:14" s="15" customFormat="1" ht="36" customHeight="1">
      <c r="B118" s="18" t="s">
        <v>228</v>
      </c>
      <c r="C118" s="36" t="s">
        <v>111</v>
      </c>
      <c r="D118" s="1" t="s">
        <v>16</v>
      </c>
      <c r="E118" s="46">
        <v>17</v>
      </c>
      <c r="F118" s="198">
        <v>24.5</v>
      </c>
      <c r="G118" s="185">
        <f t="shared" ref="G118:G124" si="13">E118*F118</f>
        <v>416.5</v>
      </c>
      <c r="H118" s="45"/>
      <c r="I118" s="16">
        <v>730402</v>
      </c>
      <c r="J118" s="55">
        <v>730402</v>
      </c>
      <c r="K118" s="56" t="s">
        <v>128</v>
      </c>
      <c r="L118" s="11"/>
    </row>
    <row r="119" spans="2:14" s="15" customFormat="1" ht="20.100000000000001" customHeight="1">
      <c r="B119" s="18" t="s">
        <v>229</v>
      </c>
      <c r="C119" s="42" t="s">
        <v>18</v>
      </c>
      <c r="D119" s="1" t="s">
        <v>16</v>
      </c>
      <c r="E119" s="46">
        <v>8</v>
      </c>
      <c r="F119" s="198">
        <v>9.5</v>
      </c>
      <c r="G119" s="185">
        <f t="shared" si="13"/>
        <v>76</v>
      </c>
      <c r="I119" s="16">
        <v>730402</v>
      </c>
      <c r="J119" s="55">
        <v>730402</v>
      </c>
      <c r="K119" s="56" t="s">
        <v>128</v>
      </c>
      <c r="L119" s="11"/>
    </row>
    <row r="120" spans="2:14" s="15" customFormat="1" ht="20.100000000000001" customHeight="1">
      <c r="B120" s="18" t="s">
        <v>230</v>
      </c>
      <c r="C120" s="14" t="s">
        <v>75</v>
      </c>
      <c r="D120" s="41" t="s">
        <v>16</v>
      </c>
      <c r="E120" s="46">
        <v>6</v>
      </c>
      <c r="F120" s="198">
        <v>9.23</v>
      </c>
      <c r="G120" s="193">
        <f t="shared" si="13"/>
        <v>55.38</v>
      </c>
      <c r="I120" s="16"/>
      <c r="J120" s="55"/>
      <c r="K120" s="56"/>
      <c r="L120" s="11"/>
    </row>
    <row r="121" spans="2:14" s="23" customFormat="1" ht="58.5" customHeight="1">
      <c r="B121" s="18" t="s">
        <v>231</v>
      </c>
      <c r="C121" s="7" t="s">
        <v>445</v>
      </c>
      <c r="D121" s="1" t="s">
        <v>16</v>
      </c>
      <c r="E121" s="46">
        <v>44</v>
      </c>
      <c r="F121" s="198">
        <v>30</v>
      </c>
      <c r="G121" s="185">
        <f t="shared" si="13"/>
        <v>1320</v>
      </c>
      <c r="I121" s="16">
        <v>730402</v>
      </c>
      <c r="J121" s="57">
        <v>730402</v>
      </c>
      <c r="K121" s="58" t="s">
        <v>128</v>
      </c>
      <c r="L121" s="24"/>
    </row>
    <row r="122" spans="2:14" s="15" customFormat="1" ht="24" customHeight="1">
      <c r="B122" s="18" t="s">
        <v>232</v>
      </c>
      <c r="C122" s="7" t="s">
        <v>446</v>
      </c>
      <c r="D122" s="1" t="s">
        <v>16</v>
      </c>
      <c r="E122" s="46">
        <v>57.42</v>
      </c>
      <c r="F122" s="198">
        <v>9.94</v>
      </c>
      <c r="G122" s="185">
        <f t="shared" si="13"/>
        <v>570.75479999999993</v>
      </c>
      <c r="I122" s="16">
        <v>730402</v>
      </c>
      <c r="J122" s="55">
        <v>730402</v>
      </c>
      <c r="K122" s="56" t="s">
        <v>128</v>
      </c>
      <c r="L122" s="11"/>
    </row>
    <row r="123" spans="2:14" s="23" customFormat="1" ht="20.100000000000001" customHeight="1">
      <c r="B123" s="18" t="s">
        <v>233</v>
      </c>
      <c r="C123" s="7" t="s">
        <v>50</v>
      </c>
      <c r="D123" s="1" t="s">
        <v>26</v>
      </c>
      <c r="E123" s="46">
        <v>35</v>
      </c>
      <c r="F123" s="198">
        <v>4</v>
      </c>
      <c r="G123" s="186">
        <f t="shared" si="13"/>
        <v>140</v>
      </c>
      <c r="I123" s="16">
        <v>730402</v>
      </c>
      <c r="J123" s="57">
        <v>730402</v>
      </c>
      <c r="K123" s="58" t="s">
        <v>128</v>
      </c>
      <c r="L123" s="24"/>
    </row>
    <row r="124" spans="2:14" s="15" customFormat="1" ht="39.950000000000003" customHeight="1">
      <c r="B124" s="18" t="s">
        <v>234</v>
      </c>
      <c r="C124" s="36" t="s">
        <v>200</v>
      </c>
      <c r="D124" s="1" t="s">
        <v>26</v>
      </c>
      <c r="E124" s="46">
        <v>3</v>
      </c>
      <c r="F124" s="198">
        <v>9</v>
      </c>
      <c r="G124" s="185">
        <f t="shared" si="13"/>
        <v>27</v>
      </c>
      <c r="I124" s="16">
        <v>730402</v>
      </c>
      <c r="J124" s="55">
        <v>730402</v>
      </c>
      <c r="K124" s="56" t="s">
        <v>128</v>
      </c>
      <c r="L124" s="11"/>
    </row>
    <row r="125" spans="2:14" s="15" customFormat="1" ht="46.5" customHeight="1">
      <c r="B125" s="18" t="s">
        <v>235</v>
      </c>
      <c r="C125" s="7" t="s">
        <v>51</v>
      </c>
      <c r="D125" s="1" t="s">
        <v>17</v>
      </c>
      <c r="E125" s="46">
        <v>2</v>
      </c>
      <c r="F125" s="198">
        <v>64.459999999999994</v>
      </c>
      <c r="G125" s="185">
        <f>E125*F125</f>
        <v>128.91999999999999</v>
      </c>
      <c r="I125" s="16">
        <v>730402</v>
      </c>
      <c r="J125" s="55">
        <v>730402</v>
      </c>
      <c r="K125" s="56" t="s">
        <v>128</v>
      </c>
      <c r="L125" s="11"/>
    </row>
    <row r="126" spans="2:14" s="23" customFormat="1" ht="31.5" customHeight="1">
      <c r="B126" s="18" t="s">
        <v>236</v>
      </c>
      <c r="C126" s="19" t="s">
        <v>403</v>
      </c>
      <c r="D126" s="1" t="s">
        <v>16</v>
      </c>
      <c r="E126" s="143">
        <v>2.6</v>
      </c>
      <c r="F126" s="198">
        <v>30</v>
      </c>
      <c r="G126" s="185">
        <f>E126*F126</f>
        <v>78</v>
      </c>
      <c r="I126" s="23">
        <v>431403</v>
      </c>
      <c r="J126" s="23">
        <v>731403</v>
      </c>
      <c r="K126" s="161" t="s">
        <v>129</v>
      </c>
      <c r="N126" s="117"/>
    </row>
    <row r="127" spans="2:14" s="15" customFormat="1">
      <c r="B127" s="26"/>
      <c r="C127" s="6"/>
      <c r="D127" s="5"/>
      <c r="E127" s="143"/>
      <c r="F127" s="210"/>
      <c r="G127" s="104">
        <f>SUM(G118:G126)</f>
        <v>2812.5547999999999</v>
      </c>
      <c r="L127" s="11"/>
    </row>
    <row r="128" spans="2:14" s="15" customFormat="1">
      <c r="B128" s="47"/>
      <c r="C128" s="1159" t="s">
        <v>477</v>
      </c>
      <c r="D128" s="1160"/>
      <c r="E128" s="1160"/>
      <c r="F128" s="1160"/>
      <c r="G128" s="1161"/>
      <c r="L128" s="11"/>
    </row>
    <row r="129" spans="2:14" s="15" customFormat="1" ht="20.100000000000001" customHeight="1">
      <c r="B129" s="18" t="s">
        <v>237</v>
      </c>
      <c r="C129" s="19" t="s">
        <v>427</v>
      </c>
      <c r="D129" s="1" t="s">
        <v>17</v>
      </c>
      <c r="E129" s="46">
        <v>10</v>
      </c>
      <c r="F129" s="198">
        <v>70</v>
      </c>
      <c r="G129" s="185">
        <f t="shared" ref="G129" si="14">E129*F129</f>
        <v>700</v>
      </c>
      <c r="I129" s="16">
        <v>730402</v>
      </c>
      <c r="J129" s="55">
        <v>730402</v>
      </c>
      <c r="K129" s="56" t="s">
        <v>128</v>
      </c>
      <c r="L129" s="11"/>
    </row>
    <row r="130" spans="2:14" s="23" customFormat="1" ht="30" customHeight="1">
      <c r="B130" s="18" t="s">
        <v>238</v>
      </c>
      <c r="C130" s="19" t="s">
        <v>403</v>
      </c>
      <c r="D130" s="1" t="s">
        <v>16</v>
      </c>
      <c r="E130" s="143">
        <v>50</v>
      </c>
      <c r="F130" s="198">
        <v>30</v>
      </c>
      <c r="G130" s="185">
        <f>E130*F130</f>
        <v>1500</v>
      </c>
      <c r="I130" s="23">
        <v>431403</v>
      </c>
      <c r="J130" s="23">
        <v>731403</v>
      </c>
      <c r="K130" s="161" t="s">
        <v>129</v>
      </c>
      <c r="N130" s="117"/>
    </row>
    <row r="131" spans="2:14" s="15" customFormat="1" ht="30" customHeight="1">
      <c r="B131" s="18" t="s">
        <v>239</v>
      </c>
      <c r="C131" s="7" t="s">
        <v>428</v>
      </c>
      <c r="D131" s="1" t="s">
        <v>17</v>
      </c>
      <c r="E131" s="46">
        <v>1</v>
      </c>
      <c r="F131" s="198">
        <v>185</v>
      </c>
      <c r="G131" s="185">
        <f>E131*F131</f>
        <v>185</v>
      </c>
      <c r="I131" s="16">
        <v>730402</v>
      </c>
      <c r="J131" s="55">
        <v>730402</v>
      </c>
      <c r="K131" s="56" t="s">
        <v>128</v>
      </c>
      <c r="L131" s="11"/>
    </row>
    <row r="132" spans="2:14" s="15" customFormat="1" ht="20.100000000000001" customHeight="1">
      <c r="B132" s="18" t="s">
        <v>240</v>
      </c>
      <c r="C132" s="18" t="s">
        <v>34</v>
      </c>
      <c r="D132" s="1" t="s">
        <v>17</v>
      </c>
      <c r="E132" s="46">
        <v>1</v>
      </c>
      <c r="F132" s="198">
        <v>27.5</v>
      </c>
      <c r="G132" s="185">
        <f>E132*F132</f>
        <v>27.5</v>
      </c>
      <c r="I132" s="16">
        <v>730402</v>
      </c>
      <c r="J132" s="55">
        <v>730402</v>
      </c>
      <c r="K132" s="56" t="s">
        <v>128</v>
      </c>
      <c r="L132" s="11"/>
    </row>
    <row r="133" spans="2:14" s="15" customFormat="1" ht="33" customHeight="1">
      <c r="B133" s="18" t="s">
        <v>251</v>
      </c>
      <c r="C133" s="7" t="s">
        <v>60</v>
      </c>
      <c r="D133" s="1" t="s">
        <v>17</v>
      </c>
      <c r="E133" s="46">
        <v>1</v>
      </c>
      <c r="F133" s="198">
        <v>210</v>
      </c>
      <c r="G133" s="185">
        <f>E133*F133</f>
        <v>210</v>
      </c>
      <c r="I133" s="16">
        <v>730402</v>
      </c>
      <c r="J133" s="55">
        <v>730402</v>
      </c>
      <c r="K133" s="56" t="s">
        <v>128</v>
      </c>
      <c r="L133" s="11"/>
    </row>
    <row r="134" spans="2:14" s="15" customFormat="1" ht="33" customHeight="1">
      <c r="B134" s="18" t="s">
        <v>252</v>
      </c>
      <c r="C134" s="7" t="s">
        <v>23</v>
      </c>
      <c r="D134" s="1" t="s">
        <v>16</v>
      </c>
      <c r="E134" s="46">
        <v>2</v>
      </c>
      <c r="F134" s="198">
        <v>5.5</v>
      </c>
      <c r="G134" s="185">
        <f t="shared" ref="G134:G135" si="15">E134*F134</f>
        <v>11</v>
      </c>
      <c r="I134" s="16"/>
      <c r="J134" s="55"/>
      <c r="K134" s="56"/>
      <c r="L134" s="11"/>
    </row>
    <row r="135" spans="2:14" s="15" customFormat="1" ht="33" customHeight="1">
      <c r="B135" s="18" t="s">
        <v>414</v>
      </c>
      <c r="C135" s="14" t="s">
        <v>75</v>
      </c>
      <c r="D135" s="41" t="s">
        <v>16</v>
      </c>
      <c r="E135" s="46">
        <v>1</v>
      </c>
      <c r="F135" s="198">
        <v>9.23</v>
      </c>
      <c r="G135" s="185">
        <f t="shared" si="15"/>
        <v>9.23</v>
      </c>
      <c r="I135" s="16"/>
      <c r="J135" s="55"/>
      <c r="K135" s="56"/>
      <c r="L135" s="11"/>
    </row>
    <row r="136" spans="2:14" s="15" customFormat="1">
      <c r="B136" s="26"/>
      <c r="C136" s="26"/>
      <c r="D136" s="389"/>
      <c r="E136" s="143"/>
      <c r="F136" s="210"/>
      <c r="G136" s="101">
        <f>SUM(G129:G135)</f>
        <v>2642.73</v>
      </c>
      <c r="L136" s="11"/>
    </row>
    <row r="137" spans="2:14" s="15" customFormat="1">
      <c r="B137" s="74"/>
      <c r="C137" s="1162" t="s">
        <v>62</v>
      </c>
      <c r="D137" s="1163"/>
      <c r="E137" s="1163"/>
      <c r="F137" s="1163"/>
      <c r="G137" s="1164"/>
      <c r="L137" s="11"/>
    </row>
    <row r="138" spans="2:14" s="15" customFormat="1">
      <c r="B138" s="47"/>
      <c r="C138" s="1159"/>
      <c r="D138" s="1160"/>
      <c r="E138" s="1160"/>
      <c r="F138" s="1160"/>
      <c r="G138" s="1161"/>
      <c r="L138" s="11"/>
    </row>
    <row r="139" spans="2:14" s="23" customFormat="1" ht="48.75" customHeight="1">
      <c r="B139" s="18" t="s">
        <v>253</v>
      </c>
      <c r="C139" s="48" t="s">
        <v>374</v>
      </c>
      <c r="D139" s="1" t="s">
        <v>16</v>
      </c>
      <c r="E139" s="141">
        <v>33</v>
      </c>
      <c r="F139" s="211">
        <v>2.4</v>
      </c>
      <c r="G139" s="185">
        <f>E139*F139</f>
        <v>79.2</v>
      </c>
      <c r="I139" s="16">
        <v>730402</v>
      </c>
      <c r="J139" s="57">
        <v>730402</v>
      </c>
      <c r="K139" s="58" t="s">
        <v>128</v>
      </c>
      <c r="L139" s="24"/>
      <c r="N139" s="182"/>
    </row>
    <row r="140" spans="2:14" s="23" customFormat="1" ht="33.75" customHeight="1">
      <c r="B140" s="18" t="s">
        <v>254</v>
      </c>
      <c r="C140" s="48" t="s">
        <v>61</v>
      </c>
      <c r="D140" s="1" t="s">
        <v>16</v>
      </c>
      <c r="E140" s="141">
        <v>260</v>
      </c>
      <c r="F140" s="211">
        <v>24.63</v>
      </c>
      <c r="G140" s="185">
        <f>E140*F140</f>
        <v>6403.8</v>
      </c>
      <c r="H140" s="32"/>
      <c r="I140" s="16">
        <v>730402</v>
      </c>
      <c r="J140" s="57">
        <v>730402</v>
      </c>
      <c r="K140" s="58" t="s">
        <v>128</v>
      </c>
      <c r="L140" s="24"/>
      <c r="N140" s="182"/>
    </row>
    <row r="141" spans="2:14" s="15" customFormat="1" ht="35.25" customHeight="1">
      <c r="B141" s="18" t="s">
        <v>451</v>
      </c>
      <c r="C141" s="3" t="s">
        <v>409</v>
      </c>
      <c r="D141" s="1" t="s">
        <v>373</v>
      </c>
      <c r="E141" s="143">
        <v>1</v>
      </c>
      <c r="F141" s="203">
        <v>400</v>
      </c>
      <c r="G141" s="185">
        <f>E141*F141</f>
        <v>400</v>
      </c>
      <c r="I141" s="16">
        <v>730402</v>
      </c>
      <c r="J141" s="55">
        <v>730402</v>
      </c>
      <c r="K141" s="56" t="s">
        <v>128</v>
      </c>
      <c r="L141" s="11"/>
      <c r="N141" s="183"/>
    </row>
    <row r="142" spans="2:14" s="15" customFormat="1">
      <c r="B142" s="26"/>
      <c r="C142" s="19"/>
      <c r="D142" s="5"/>
      <c r="E142" s="142"/>
      <c r="F142" s="212"/>
      <c r="G142" s="104">
        <f>SUM(G139:G141)</f>
        <v>6883</v>
      </c>
      <c r="L142" s="11"/>
    </row>
    <row r="143" spans="2:14" s="15" customFormat="1">
      <c r="B143" s="47"/>
      <c r="C143" s="1159"/>
      <c r="D143" s="1160"/>
      <c r="E143" s="1160"/>
      <c r="F143" s="1160"/>
      <c r="G143" s="1161"/>
      <c r="L143" s="11"/>
    </row>
    <row r="144" spans="2:14" s="15" customFormat="1" ht="53.25" customHeight="1">
      <c r="B144" s="184">
        <v>1101</v>
      </c>
      <c r="C144" s="7" t="s">
        <v>429</v>
      </c>
      <c r="D144" s="1" t="s">
        <v>17</v>
      </c>
      <c r="E144" s="46">
        <v>1</v>
      </c>
      <c r="F144" s="203">
        <v>1500</v>
      </c>
      <c r="G144" s="106">
        <f>E144*F144</f>
        <v>1500</v>
      </c>
      <c r="I144" s="16">
        <v>730402</v>
      </c>
      <c r="J144" s="55">
        <v>730402</v>
      </c>
      <c r="K144" s="56" t="s">
        <v>128</v>
      </c>
      <c r="L144" s="11"/>
    </row>
    <row r="145" spans="2:17" s="15" customFormat="1">
      <c r="B145" s="1144"/>
      <c r="C145" s="1144"/>
      <c r="D145" s="1144"/>
      <c r="E145" s="1144"/>
      <c r="F145" s="1145"/>
      <c r="G145" s="104">
        <f>SUM(G144)</f>
        <v>1500</v>
      </c>
      <c r="L145" s="11"/>
    </row>
    <row r="146" spans="2:17" s="50" customFormat="1" ht="18" customHeight="1">
      <c r="B146" s="49" t="s">
        <v>415</v>
      </c>
      <c r="C146" s="1146" t="s">
        <v>63</v>
      </c>
      <c r="D146" s="1147"/>
      <c r="E146" s="1147"/>
      <c r="F146" s="1147"/>
      <c r="G146" s="1148"/>
      <c r="L146" s="51"/>
    </row>
    <row r="147" spans="2:17" s="50" customFormat="1" ht="18" customHeight="1">
      <c r="B147" s="71"/>
      <c r="C147" s="1156" t="s">
        <v>109</v>
      </c>
      <c r="D147" s="1156"/>
      <c r="E147" s="1156"/>
      <c r="F147" s="1156"/>
      <c r="G147" s="1157"/>
      <c r="L147" s="51"/>
    </row>
    <row r="148" spans="2:17" s="23" customFormat="1" ht="27.75" customHeight="1">
      <c r="B148" s="20" t="s">
        <v>255</v>
      </c>
      <c r="C148" s="19" t="s">
        <v>421</v>
      </c>
      <c r="D148" s="1" t="s">
        <v>17</v>
      </c>
      <c r="E148" s="46">
        <v>1</v>
      </c>
      <c r="F148" s="203">
        <v>100</v>
      </c>
      <c r="G148" s="185">
        <f t="shared" ref="G148:G151" si="16">E148*F148</f>
        <v>100</v>
      </c>
      <c r="I148" s="23">
        <v>730402</v>
      </c>
      <c r="J148" s="57">
        <v>730402</v>
      </c>
      <c r="K148" s="59" t="s">
        <v>128</v>
      </c>
    </row>
    <row r="149" spans="2:17" s="23" customFormat="1" ht="34.5" customHeight="1">
      <c r="B149" s="20" t="s">
        <v>257</v>
      </c>
      <c r="C149" s="19" t="s">
        <v>440</v>
      </c>
      <c r="D149" s="1" t="s">
        <v>17</v>
      </c>
      <c r="E149" s="46">
        <v>4</v>
      </c>
      <c r="F149" s="203">
        <v>85</v>
      </c>
      <c r="G149" s="185">
        <f t="shared" si="16"/>
        <v>340</v>
      </c>
      <c r="I149" s="23">
        <v>730402</v>
      </c>
      <c r="J149" s="57">
        <v>730402</v>
      </c>
      <c r="K149" s="59" t="s">
        <v>128</v>
      </c>
    </row>
    <row r="150" spans="2:17" s="23" customFormat="1" ht="34.5" customHeight="1">
      <c r="B150" s="20" t="s">
        <v>258</v>
      </c>
      <c r="C150" s="6" t="s">
        <v>439</v>
      </c>
      <c r="D150" s="1" t="s">
        <v>17</v>
      </c>
      <c r="E150" s="46">
        <v>8</v>
      </c>
      <c r="F150" s="203">
        <v>85</v>
      </c>
      <c r="G150" s="185">
        <f t="shared" si="16"/>
        <v>680</v>
      </c>
      <c r="J150" s="57"/>
      <c r="K150" s="59"/>
    </row>
    <row r="151" spans="2:17" s="23" customFormat="1" ht="30.75" customHeight="1">
      <c r="B151" s="20" t="s">
        <v>259</v>
      </c>
      <c r="C151" s="19" t="s">
        <v>426</v>
      </c>
      <c r="D151" s="1" t="s">
        <v>17</v>
      </c>
      <c r="E151" s="46">
        <v>3</v>
      </c>
      <c r="F151" s="198">
        <v>30</v>
      </c>
      <c r="G151" s="185">
        <f t="shared" si="16"/>
        <v>90</v>
      </c>
      <c r="H151" s="24"/>
      <c r="I151" s="24">
        <v>730402</v>
      </c>
      <c r="J151" s="170">
        <v>730402</v>
      </c>
      <c r="K151" s="171" t="s">
        <v>128</v>
      </c>
      <c r="L151" s="24"/>
      <c r="M151" s="24"/>
      <c r="O151" s="114"/>
    </row>
    <row r="152" spans="2:17" s="23" customFormat="1" ht="57" customHeight="1">
      <c r="B152" s="20" t="s">
        <v>260</v>
      </c>
      <c r="C152" s="7" t="s">
        <v>432</v>
      </c>
      <c r="D152" s="1" t="s">
        <v>17</v>
      </c>
      <c r="E152" s="46">
        <v>25</v>
      </c>
      <c r="F152" s="198">
        <v>100</v>
      </c>
      <c r="G152" s="185">
        <f>E152*F152</f>
        <v>2500</v>
      </c>
      <c r="H152" s="61"/>
      <c r="I152" s="61"/>
      <c r="J152" s="175"/>
      <c r="K152" s="176"/>
      <c r="L152" s="61"/>
      <c r="M152" s="61"/>
      <c r="Q152" s="115"/>
    </row>
    <row r="153" spans="2:17" s="23" customFormat="1" ht="30.75" customHeight="1">
      <c r="B153" s="20" t="s">
        <v>261</v>
      </c>
      <c r="C153" s="19" t="s">
        <v>433</v>
      </c>
      <c r="D153" s="1" t="s">
        <v>373</v>
      </c>
      <c r="E153" s="46">
        <v>1</v>
      </c>
      <c r="F153" s="203">
        <v>750</v>
      </c>
      <c r="G153" s="185">
        <f>E153*F153</f>
        <v>750</v>
      </c>
      <c r="J153" s="57"/>
      <c r="K153" s="59"/>
      <c r="Q153" s="115"/>
    </row>
    <row r="154" spans="2:17" s="23" customFormat="1" ht="30.75" customHeight="1">
      <c r="B154" s="20" t="s">
        <v>262</v>
      </c>
      <c r="C154" s="19" t="s">
        <v>431</v>
      </c>
      <c r="D154" s="1" t="s">
        <v>16</v>
      </c>
      <c r="E154" s="46">
        <v>2</v>
      </c>
      <c r="F154" s="203">
        <v>30</v>
      </c>
      <c r="G154" s="185">
        <f>E154*F154</f>
        <v>60</v>
      </c>
      <c r="J154" s="57"/>
      <c r="K154" s="59"/>
      <c r="Q154" s="115"/>
    </row>
    <row r="155" spans="2:17" s="23" customFormat="1" ht="30.75" customHeight="1">
      <c r="B155" s="20" t="s">
        <v>263</v>
      </c>
      <c r="C155" s="19" t="s">
        <v>84</v>
      </c>
      <c r="D155" s="1" t="s">
        <v>16</v>
      </c>
      <c r="E155" s="46">
        <v>7</v>
      </c>
      <c r="F155" s="203">
        <v>30</v>
      </c>
      <c r="G155" s="185">
        <f>E155*F155</f>
        <v>210</v>
      </c>
      <c r="J155" s="57"/>
      <c r="K155" s="59"/>
      <c r="Q155" s="115"/>
    </row>
    <row r="156" spans="2:17" s="15" customFormat="1">
      <c r="B156" s="20"/>
      <c r="C156" s="53"/>
      <c r="D156" s="387"/>
      <c r="E156" s="146"/>
      <c r="F156" s="203"/>
      <c r="G156" s="107">
        <f>SUM(G148:G155)</f>
        <v>4730</v>
      </c>
      <c r="L156" s="11"/>
      <c r="Q156" s="116"/>
    </row>
    <row r="157" spans="2:17" s="15" customFormat="1">
      <c r="B157" s="71"/>
      <c r="C157" s="1156" t="s">
        <v>2</v>
      </c>
      <c r="D157" s="1156"/>
      <c r="E157" s="1156"/>
      <c r="F157" s="1156"/>
      <c r="G157" s="1157"/>
      <c r="L157" s="11"/>
      <c r="Q157" s="116"/>
    </row>
    <row r="158" spans="2:17" s="23" customFormat="1" ht="45">
      <c r="B158" s="20" t="s">
        <v>264</v>
      </c>
      <c r="C158" s="19" t="s">
        <v>70</v>
      </c>
      <c r="D158" s="1" t="s">
        <v>17</v>
      </c>
      <c r="E158" s="46">
        <v>1</v>
      </c>
      <c r="F158" s="203">
        <v>400</v>
      </c>
      <c r="G158" s="25">
        <f>E158*F158</f>
        <v>400</v>
      </c>
      <c r="Q158" s="115"/>
    </row>
    <row r="159" spans="2:17" s="23" customFormat="1" ht="39.950000000000003" customHeight="1">
      <c r="B159" s="20" t="s">
        <v>265</v>
      </c>
      <c r="C159" s="19" t="s">
        <v>72</v>
      </c>
      <c r="D159" s="1" t="s">
        <v>16</v>
      </c>
      <c r="E159" s="46">
        <v>12</v>
      </c>
      <c r="F159" s="203">
        <v>126</v>
      </c>
      <c r="G159" s="25">
        <f t="shared" ref="G159:G166" si="17">E159*F159</f>
        <v>1512</v>
      </c>
      <c r="I159" s="23">
        <v>730402</v>
      </c>
      <c r="J159" s="57">
        <v>730402</v>
      </c>
      <c r="K159" s="59" t="s">
        <v>128</v>
      </c>
      <c r="Q159" s="115"/>
    </row>
    <row r="160" spans="2:17" s="23" customFormat="1" ht="39.950000000000003" customHeight="1">
      <c r="B160" s="20" t="s">
        <v>266</v>
      </c>
      <c r="C160" s="19" t="s">
        <v>73</v>
      </c>
      <c r="D160" s="1" t="s">
        <v>17</v>
      </c>
      <c r="E160" s="46">
        <v>1</v>
      </c>
      <c r="F160" s="203">
        <v>140</v>
      </c>
      <c r="G160" s="25">
        <f t="shared" si="17"/>
        <v>140</v>
      </c>
      <c r="I160" s="23">
        <v>730402</v>
      </c>
      <c r="J160" s="57">
        <v>730402</v>
      </c>
      <c r="K160" s="59" t="s">
        <v>128</v>
      </c>
    </row>
    <row r="161" spans="2:18" s="23" customFormat="1" ht="20.100000000000001" customHeight="1">
      <c r="B161" s="20" t="s">
        <v>267</v>
      </c>
      <c r="C161" s="7" t="s">
        <v>23</v>
      </c>
      <c r="D161" s="1" t="s">
        <v>16</v>
      </c>
      <c r="E161" s="46">
        <v>5</v>
      </c>
      <c r="F161" s="198">
        <v>5.5</v>
      </c>
      <c r="G161" s="25">
        <f t="shared" si="17"/>
        <v>27.5</v>
      </c>
      <c r="I161" s="23">
        <v>730402</v>
      </c>
      <c r="J161" s="57">
        <v>730402</v>
      </c>
      <c r="K161" s="59" t="s">
        <v>128</v>
      </c>
    </row>
    <row r="162" spans="2:18" s="23" customFormat="1" ht="20.100000000000001" customHeight="1">
      <c r="B162" s="20" t="s">
        <v>268</v>
      </c>
      <c r="C162" s="14" t="s">
        <v>74</v>
      </c>
      <c r="D162" s="41" t="s">
        <v>16</v>
      </c>
      <c r="E162" s="46">
        <v>5</v>
      </c>
      <c r="F162" s="198">
        <v>14.29</v>
      </c>
      <c r="G162" s="25">
        <f t="shared" si="17"/>
        <v>71.449999999999989</v>
      </c>
      <c r="I162" s="23">
        <v>730402</v>
      </c>
      <c r="J162" s="57">
        <v>730402</v>
      </c>
      <c r="K162" s="59" t="s">
        <v>128</v>
      </c>
      <c r="R162" s="114"/>
    </row>
    <row r="163" spans="2:18" s="23" customFormat="1" ht="20.100000000000001" customHeight="1">
      <c r="B163" s="20" t="s">
        <v>269</v>
      </c>
      <c r="C163" s="14" t="s">
        <v>6</v>
      </c>
      <c r="D163" s="41" t="s">
        <v>26</v>
      </c>
      <c r="E163" s="46">
        <v>2.5</v>
      </c>
      <c r="F163" s="198">
        <v>17.95</v>
      </c>
      <c r="G163" s="25">
        <f t="shared" si="17"/>
        <v>44.875</v>
      </c>
      <c r="I163" s="23">
        <v>730402</v>
      </c>
      <c r="J163" s="57">
        <v>730402</v>
      </c>
      <c r="K163" s="59" t="s">
        <v>128</v>
      </c>
    </row>
    <row r="164" spans="2:18" s="23" customFormat="1" ht="20.100000000000001" customHeight="1">
      <c r="B164" s="20" t="s">
        <v>270</v>
      </c>
      <c r="C164" s="14" t="s">
        <v>75</v>
      </c>
      <c r="D164" s="41" t="s">
        <v>16</v>
      </c>
      <c r="E164" s="46">
        <v>10</v>
      </c>
      <c r="F164" s="198">
        <v>9.23</v>
      </c>
      <c r="G164" s="25">
        <f t="shared" si="17"/>
        <v>92.300000000000011</v>
      </c>
      <c r="I164" s="23">
        <v>730402</v>
      </c>
      <c r="J164" s="57">
        <v>730402</v>
      </c>
      <c r="K164" s="59" t="s">
        <v>128</v>
      </c>
    </row>
    <row r="165" spans="2:18" s="23" customFormat="1" ht="20.100000000000001" customHeight="1">
      <c r="B165" s="20" t="s">
        <v>271</v>
      </c>
      <c r="C165" s="18" t="s">
        <v>49</v>
      </c>
      <c r="D165" s="1" t="s">
        <v>16</v>
      </c>
      <c r="E165" s="46">
        <v>10</v>
      </c>
      <c r="F165" s="198">
        <v>6.5</v>
      </c>
      <c r="G165" s="25">
        <f t="shared" si="17"/>
        <v>65</v>
      </c>
      <c r="I165" s="23">
        <v>730402</v>
      </c>
      <c r="J165" s="57">
        <v>730402</v>
      </c>
      <c r="K165" s="59" t="s">
        <v>128</v>
      </c>
    </row>
    <row r="166" spans="2:18" s="23" customFormat="1" ht="31.5" customHeight="1">
      <c r="B166" s="20" t="s">
        <v>272</v>
      </c>
      <c r="C166" s="19" t="s">
        <v>76</v>
      </c>
      <c r="D166" s="41" t="s">
        <v>16</v>
      </c>
      <c r="E166" s="46">
        <v>149.01</v>
      </c>
      <c r="F166" s="203">
        <v>48</v>
      </c>
      <c r="G166" s="25">
        <f t="shared" si="17"/>
        <v>7152.48</v>
      </c>
      <c r="I166" s="23">
        <v>730402</v>
      </c>
      <c r="J166" s="57">
        <v>730402</v>
      </c>
      <c r="K166" s="59" t="s">
        <v>128</v>
      </c>
      <c r="Q166" s="117"/>
    </row>
    <row r="167" spans="2:18" s="23" customFormat="1" ht="78" customHeight="1">
      <c r="B167" s="20" t="s">
        <v>273</v>
      </c>
      <c r="C167" s="6" t="s">
        <v>380</v>
      </c>
      <c r="D167" s="1" t="s">
        <v>17</v>
      </c>
      <c r="E167" s="46">
        <v>4</v>
      </c>
      <c r="F167" s="203">
        <v>48</v>
      </c>
      <c r="G167" s="25">
        <f>E167*F167</f>
        <v>192</v>
      </c>
      <c r="I167" s="23">
        <v>730402</v>
      </c>
      <c r="J167" s="57">
        <v>730402</v>
      </c>
      <c r="K167" s="59" t="s">
        <v>128</v>
      </c>
      <c r="M167" s="32"/>
      <c r="Q167" s="114"/>
    </row>
    <row r="168" spans="2:18" s="23" customFormat="1" ht="54" customHeight="1">
      <c r="B168" s="20" t="s">
        <v>274</v>
      </c>
      <c r="C168" s="19" t="s">
        <v>384</v>
      </c>
      <c r="D168" s="1" t="s">
        <v>17</v>
      </c>
      <c r="E168" s="46">
        <v>8</v>
      </c>
      <c r="F168" s="203">
        <v>480</v>
      </c>
      <c r="G168" s="25">
        <f>E168*F168</f>
        <v>3840</v>
      </c>
      <c r="I168" s="23">
        <v>730402</v>
      </c>
      <c r="J168" s="57">
        <v>730402</v>
      </c>
      <c r="K168" s="59" t="s">
        <v>128</v>
      </c>
      <c r="Q168" s="114"/>
    </row>
    <row r="169" spans="2:18" s="23" customFormat="1" ht="20.100000000000001" customHeight="1">
      <c r="B169" s="20" t="s">
        <v>275</v>
      </c>
      <c r="C169" s="19" t="s">
        <v>79</v>
      </c>
      <c r="D169" s="1" t="s">
        <v>17</v>
      </c>
      <c r="E169" s="46">
        <v>3</v>
      </c>
      <c r="F169" s="203">
        <v>35.96</v>
      </c>
      <c r="G169" s="25">
        <f>E169*F169</f>
        <v>107.88</v>
      </c>
      <c r="I169" s="23">
        <v>730402</v>
      </c>
      <c r="J169" s="57">
        <v>730402</v>
      </c>
      <c r="K169" s="59" t="s">
        <v>128</v>
      </c>
    </row>
    <row r="170" spans="2:18" s="32" customFormat="1" ht="20.100000000000001" customHeight="1">
      <c r="B170" s="20" t="s">
        <v>276</v>
      </c>
      <c r="C170" s="6" t="s">
        <v>78</v>
      </c>
      <c r="D170" s="1" t="s">
        <v>26</v>
      </c>
      <c r="E170" s="46">
        <v>7</v>
      </c>
      <c r="F170" s="203">
        <v>34.07</v>
      </c>
      <c r="G170" s="21">
        <f>E170*F170</f>
        <v>238.49</v>
      </c>
      <c r="J170" s="57"/>
      <c r="K170" s="59"/>
    </row>
    <row r="171" spans="2:18" s="23" customFormat="1" ht="20.100000000000001" customHeight="1">
      <c r="B171" s="20" t="s">
        <v>277</v>
      </c>
      <c r="C171" s="19" t="s">
        <v>80</v>
      </c>
      <c r="D171" s="1" t="s">
        <v>17</v>
      </c>
      <c r="E171" s="46">
        <v>1</v>
      </c>
      <c r="F171" s="203">
        <v>300</v>
      </c>
      <c r="G171" s="25">
        <f>E171*F171</f>
        <v>300</v>
      </c>
      <c r="J171" s="57"/>
      <c r="K171" s="59"/>
    </row>
    <row r="172" spans="2:18" s="23" customFormat="1">
      <c r="B172" s="20"/>
      <c r="C172" s="53"/>
      <c r="D172" s="52"/>
      <c r="E172" s="146"/>
      <c r="F172" s="203"/>
      <c r="G172" s="107">
        <f>SUM(G158:G171)</f>
        <v>14183.974999999999</v>
      </c>
      <c r="L172" s="24"/>
    </row>
    <row r="173" spans="2:18" s="23" customFormat="1">
      <c r="B173" s="71"/>
      <c r="C173" s="1156" t="s">
        <v>5</v>
      </c>
      <c r="D173" s="1156"/>
      <c r="E173" s="1156"/>
      <c r="F173" s="1156"/>
      <c r="G173" s="1157"/>
      <c r="L173" s="24"/>
    </row>
    <row r="174" spans="2:18" s="23" customFormat="1" ht="30">
      <c r="B174" s="20" t="s">
        <v>278</v>
      </c>
      <c r="C174" s="19" t="s">
        <v>68</v>
      </c>
      <c r="D174" s="1" t="s">
        <v>16</v>
      </c>
      <c r="E174" s="46">
        <v>29.9</v>
      </c>
      <c r="F174" s="203">
        <v>13.98</v>
      </c>
      <c r="G174" s="185">
        <f>E174*F174</f>
        <v>418.00200000000001</v>
      </c>
    </row>
    <row r="175" spans="2:18" s="23" customFormat="1" ht="30">
      <c r="B175" s="20" t="s">
        <v>279</v>
      </c>
      <c r="C175" s="19" t="s">
        <v>69</v>
      </c>
      <c r="D175" s="1" t="s">
        <v>17</v>
      </c>
      <c r="E175" s="46">
        <v>1</v>
      </c>
      <c r="F175" s="203">
        <v>400</v>
      </c>
      <c r="G175" s="185">
        <f>E175*F175</f>
        <v>400</v>
      </c>
    </row>
    <row r="176" spans="2:18" s="23" customFormat="1" ht="30">
      <c r="B176" s="20" t="s">
        <v>280</v>
      </c>
      <c r="C176" s="19" t="s">
        <v>65</v>
      </c>
      <c r="D176" s="1" t="s">
        <v>16</v>
      </c>
      <c r="E176" s="46">
        <v>7.5</v>
      </c>
      <c r="F176" s="203">
        <v>5.5</v>
      </c>
      <c r="G176" s="185">
        <f>E176*F176</f>
        <v>41.25</v>
      </c>
    </row>
    <row r="177" spans="2:13" s="23" customFormat="1" ht="30">
      <c r="B177" s="20" t="s">
        <v>281</v>
      </c>
      <c r="C177" s="7" t="s">
        <v>66</v>
      </c>
      <c r="D177" s="1" t="s">
        <v>17</v>
      </c>
      <c r="E177" s="46">
        <v>1</v>
      </c>
      <c r="F177" s="203">
        <v>210</v>
      </c>
      <c r="G177" s="185">
        <f>E177*F177</f>
        <v>210</v>
      </c>
    </row>
    <row r="178" spans="2:13" s="23" customFormat="1" ht="30">
      <c r="B178" s="18" t="s">
        <v>282</v>
      </c>
      <c r="C178" s="36" t="s">
        <v>447</v>
      </c>
      <c r="D178" s="1" t="s">
        <v>26</v>
      </c>
      <c r="E178" s="46">
        <v>13.5</v>
      </c>
      <c r="F178" s="198">
        <v>20</v>
      </c>
      <c r="G178" s="186">
        <f t="shared" ref="G178" si="18">E178*F178</f>
        <v>270</v>
      </c>
    </row>
    <row r="179" spans="2:13" s="23" customFormat="1">
      <c r="B179" s="20"/>
      <c r="C179" s="53"/>
      <c r="D179" s="52"/>
      <c r="E179" s="146"/>
      <c r="F179" s="203"/>
      <c r="G179" s="107">
        <f>SUM(G174:L178)</f>
        <v>1339.252</v>
      </c>
      <c r="L179" s="24"/>
    </row>
    <row r="180" spans="2:13" s="23" customFormat="1">
      <c r="B180" s="71"/>
      <c r="C180" s="1158" t="s">
        <v>0</v>
      </c>
      <c r="D180" s="1156"/>
      <c r="E180" s="1156"/>
      <c r="F180" s="1156"/>
      <c r="G180" s="1157"/>
      <c r="L180" s="24"/>
    </row>
    <row r="181" spans="2:13" s="23" customFormat="1" ht="49.5" customHeight="1">
      <c r="B181" s="20" t="s">
        <v>283</v>
      </c>
      <c r="C181" s="19" t="s">
        <v>376</v>
      </c>
      <c r="D181" s="1" t="s">
        <v>16</v>
      </c>
      <c r="E181" s="46">
        <v>1527.07</v>
      </c>
      <c r="F181" s="203">
        <v>2.4</v>
      </c>
      <c r="G181" s="185">
        <f>E181*F181</f>
        <v>3664.9679999999998</v>
      </c>
      <c r="I181" s="16">
        <v>730402</v>
      </c>
      <c r="J181" s="57">
        <v>730402</v>
      </c>
      <c r="K181" s="59" t="s">
        <v>128</v>
      </c>
    </row>
    <row r="182" spans="2:13" s="23" customFormat="1" ht="49.5" customHeight="1">
      <c r="B182" s="20" t="s">
        <v>284</v>
      </c>
      <c r="C182" s="3" t="s">
        <v>64</v>
      </c>
      <c r="D182" s="1" t="s">
        <v>16</v>
      </c>
      <c r="E182" s="46">
        <v>95</v>
      </c>
      <c r="F182" s="203">
        <v>23.8</v>
      </c>
      <c r="G182" s="185">
        <f>E182*F182</f>
        <v>2261</v>
      </c>
      <c r="I182" s="16"/>
      <c r="J182" s="57"/>
      <c r="K182" s="59"/>
    </row>
    <row r="183" spans="2:13" s="23" customFormat="1" ht="49.5" customHeight="1">
      <c r="B183" s="20" t="s">
        <v>285</v>
      </c>
      <c r="C183" s="19" t="s">
        <v>387</v>
      </c>
      <c r="D183" s="1" t="s">
        <v>16</v>
      </c>
      <c r="E183" s="46">
        <v>27</v>
      </c>
      <c r="F183" s="203">
        <v>30</v>
      </c>
      <c r="G183" s="185">
        <f>E183*F183</f>
        <v>810</v>
      </c>
      <c r="I183" s="16"/>
      <c r="J183" s="57"/>
      <c r="K183" s="59"/>
    </row>
    <row r="184" spans="2:13" s="23" customFormat="1" ht="49.5" customHeight="1">
      <c r="B184" s="20" t="s">
        <v>286</v>
      </c>
      <c r="C184" s="222" t="s">
        <v>460</v>
      </c>
      <c r="D184" s="1" t="s">
        <v>16</v>
      </c>
      <c r="E184" s="244">
        <v>96.91</v>
      </c>
      <c r="F184" s="180">
        <v>29.22</v>
      </c>
      <c r="G184" s="181">
        <f>E184*F184</f>
        <v>2831.7102</v>
      </c>
      <c r="I184" s="16"/>
      <c r="J184" s="57"/>
      <c r="K184" s="59"/>
    </row>
    <row r="185" spans="2:13" s="23" customFormat="1" ht="49.5" customHeight="1">
      <c r="B185" s="20" t="s">
        <v>287</v>
      </c>
      <c r="C185" s="179" t="s">
        <v>422</v>
      </c>
      <c r="D185" s="1" t="s">
        <v>16</v>
      </c>
      <c r="E185" s="245">
        <v>50</v>
      </c>
      <c r="F185" s="181">
        <v>18.32</v>
      </c>
      <c r="G185" s="181">
        <f>+E185*F185</f>
        <v>916</v>
      </c>
      <c r="H185" s="115"/>
      <c r="I185" s="172"/>
      <c r="J185" s="173"/>
      <c r="K185" s="174"/>
      <c r="L185" s="115"/>
      <c r="M185" s="115"/>
    </row>
    <row r="186" spans="2:13" s="15" customFormat="1">
      <c r="B186" s="26"/>
      <c r="C186" s="53"/>
      <c r="D186" s="387"/>
      <c r="E186" s="146"/>
      <c r="F186" s="203"/>
      <c r="G186" s="107">
        <f>SUM(G181:G185)</f>
        <v>10483.6782</v>
      </c>
      <c r="L186" s="11"/>
    </row>
    <row r="187" spans="2:13" s="15" customFormat="1">
      <c r="B187" s="47"/>
      <c r="C187" s="1159" t="s">
        <v>195</v>
      </c>
      <c r="D187" s="1160"/>
      <c r="E187" s="1160"/>
      <c r="F187" s="1160"/>
      <c r="G187" s="1161"/>
      <c r="L187" s="11"/>
    </row>
    <row r="188" spans="2:13" s="15" customFormat="1">
      <c r="B188" s="20"/>
      <c r="C188" s="78" t="s">
        <v>246</v>
      </c>
      <c r="D188" s="52"/>
      <c r="E188" s="147"/>
      <c r="F188" s="203"/>
      <c r="G188" s="100"/>
      <c r="L188" s="11"/>
    </row>
    <row r="189" spans="2:13" s="23" customFormat="1" ht="20.100000000000001" customHeight="1">
      <c r="B189" s="20" t="s">
        <v>288</v>
      </c>
      <c r="C189" s="53" t="s">
        <v>85</v>
      </c>
      <c r="D189" s="52" t="s">
        <v>26</v>
      </c>
      <c r="E189" s="147">
        <v>90</v>
      </c>
      <c r="F189" s="203">
        <v>20.52</v>
      </c>
      <c r="G189" s="187">
        <f t="shared" ref="G189:G196" si="19">E189*F189</f>
        <v>1846.8</v>
      </c>
      <c r="I189" s="16">
        <v>730402</v>
      </c>
      <c r="J189" s="57">
        <v>730402</v>
      </c>
      <c r="K189" s="58" t="s">
        <v>128</v>
      </c>
      <c r="L189" s="24"/>
    </row>
    <row r="190" spans="2:13" s="23" customFormat="1" ht="39.950000000000003" customHeight="1">
      <c r="B190" s="20" t="s">
        <v>289</v>
      </c>
      <c r="C190" s="53" t="s">
        <v>86</v>
      </c>
      <c r="D190" s="52" t="s">
        <v>17</v>
      </c>
      <c r="E190" s="147">
        <v>12</v>
      </c>
      <c r="F190" s="203">
        <v>5.6</v>
      </c>
      <c r="G190" s="187">
        <f t="shared" si="19"/>
        <v>67.199999999999989</v>
      </c>
      <c r="I190" s="16">
        <v>730402</v>
      </c>
      <c r="J190" s="57">
        <v>730402</v>
      </c>
      <c r="K190" s="58" t="s">
        <v>128</v>
      </c>
      <c r="L190" s="24"/>
    </row>
    <row r="191" spans="2:13" s="23" customFormat="1" ht="20.100000000000001" customHeight="1">
      <c r="B191" s="20" t="s">
        <v>290</v>
      </c>
      <c r="C191" s="53" t="s">
        <v>87</v>
      </c>
      <c r="D191" s="52" t="s">
        <v>26</v>
      </c>
      <c r="E191" s="147">
        <v>30</v>
      </c>
      <c r="F191" s="203">
        <v>4.1999999999999993</v>
      </c>
      <c r="G191" s="187">
        <f t="shared" si="19"/>
        <v>125.99999999999997</v>
      </c>
      <c r="I191" s="16">
        <v>730402</v>
      </c>
      <c r="J191" s="57">
        <v>730402</v>
      </c>
      <c r="K191" s="58" t="s">
        <v>128</v>
      </c>
      <c r="L191" s="24"/>
    </row>
    <row r="192" spans="2:13" s="23" customFormat="1" ht="39.950000000000003" customHeight="1">
      <c r="B192" s="20" t="s">
        <v>291</v>
      </c>
      <c r="C192" s="53" t="s">
        <v>88</v>
      </c>
      <c r="D192" s="52" t="s">
        <v>17</v>
      </c>
      <c r="E192" s="147">
        <v>4</v>
      </c>
      <c r="F192" s="203">
        <v>2.4499999999999997</v>
      </c>
      <c r="G192" s="187">
        <f t="shared" si="19"/>
        <v>9.7999999999999989</v>
      </c>
      <c r="I192" s="16">
        <v>730402</v>
      </c>
      <c r="J192" s="57">
        <v>730402</v>
      </c>
      <c r="K192" s="58" t="s">
        <v>128</v>
      </c>
      <c r="L192" s="24"/>
    </row>
    <row r="193" spans="2:12" s="23" customFormat="1" ht="20.100000000000001" customHeight="1">
      <c r="B193" s="20" t="s">
        <v>292</v>
      </c>
      <c r="C193" s="53" t="s">
        <v>386</v>
      </c>
      <c r="D193" s="52" t="s">
        <v>26</v>
      </c>
      <c r="E193" s="147">
        <v>5</v>
      </c>
      <c r="F193" s="203">
        <v>21</v>
      </c>
      <c r="G193" s="187">
        <f t="shared" si="19"/>
        <v>105</v>
      </c>
      <c r="I193" s="16">
        <v>730402</v>
      </c>
      <c r="J193" s="57">
        <v>730402</v>
      </c>
      <c r="K193" s="58" t="s">
        <v>128</v>
      </c>
      <c r="L193" s="24"/>
    </row>
    <row r="194" spans="2:12" s="23" customFormat="1" ht="20.100000000000001" customHeight="1">
      <c r="B194" s="20" t="s">
        <v>293</v>
      </c>
      <c r="C194" s="53" t="s">
        <v>89</v>
      </c>
      <c r="D194" s="52" t="s">
        <v>17</v>
      </c>
      <c r="E194" s="147">
        <v>2</v>
      </c>
      <c r="F194" s="203">
        <v>30</v>
      </c>
      <c r="G194" s="187">
        <f t="shared" si="19"/>
        <v>60</v>
      </c>
      <c r="I194" s="16">
        <v>730402</v>
      </c>
      <c r="J194" s="57">
        <v>730402</v>
      </c>
      <c r="K194" s="58" t="s">
        <v>128</v>
      </c>
      <c r="L194" s="24"/>
    </row>
    <row r="195" spans="2:12" s="23" customFormat="1" ht="20.100000000000001" customHeight="1">
      <c r="B195" s="20" t="s">
        <v>294</v>
      </c>
      <c r="C195" s="53" t="s">
        <v>90</v>
      </c>
      <c r="D195" s="52" t="s">
        <v>26</v>
      </c>
      <c r="E195" s="147">
        <v>2</v>
      </c>
      <c r="F195" s="203">
        <v>8</v>
      </c>
      <c r="G195" s="187">
        <f t="shared" si="19"/>
        <v>16</v>
      </c>
      <c r="I195" s="16">
        <v>730402</v>
      </c>
      <c r="J195" s="57">
        <v>730402</v>
      </c>
      <c r="K195" s="58" t="s">
        <v>128</v>
      </c>
      <c r="L195" s="24"/>
    </row>
    <row r="196" spans="2:12" s="23" customFormat="1" ht="20.100000000000001" customHeight="1">
      <c r="B196" s="20" t="s">
        <v>295</v>
      </c>
      <c r="C196" s="53" t="s">
        <v>91</v>
      </c>
      <c r="D196" s="52" t="s">
        <v>26</v>
      </c>
      <c r="E196" s="147">
        <v>1</v>
      </c>
      <c r="F196" s="203">
        <v>7.2799999999999994</v>
      </c>
      <c r="G196" s="187">
        <f t="shared" si="19"/>
        <v>7.2799999999999994</v>
      </c>
      <c r="I196" s="16">
        <v>730402</v>
      </c>
      <c r="J196" s="57">
        <v>730402</v>
      </c>
      <c r="K196" s="58" t="s">
        <v>128</v>
      </c>
      <c r="L196" s="24"/>
    </row>
    <row r="197" spans="2:12" s="23" customFormat="1">
      <c r="B197" s="20"/>
      <c r="C197" s="78" t="s">
        <v>92</v>
      </c>
      <c r="D197" s="52"/>
      <c r="E197" s="147"/>
      <c r="F197" s="203"/>
      <c r="G197" s="187"/>
      <c r="L197" s="24"/>
    </row>
    <row r="198" spans="2:12" s="23" customFormat="1" ht="20.100000000000001" customHeight="1">
      <c r="B198" s="20" t="s">
        <v>296</v>
      </c>
      <c r="C198" s="53" t="s">
        <v>93</v>
      </c>
      <c r="D198" s="52" t="s">
        <v>26</v>
      </c>
      <c r="E198" s="147">
        <v>200</v>
      </c>
      <c r="F198" s="203">
        <v>25</v>
      </c>
      <c r="G198" s="187">
        <f t="shared" ref="G198:G206" si="20">E198*F198</f>
        <v>5000</v>
      </c>
      <c r="I198" s="16">
        <v>730402</v>
      </c>
      <c r="J198" s="57">
        <v>730402</v>
      </c>
      <c r="K198" s="58" t="s">
        <v>128</v>
      </c>
      <c r="L198" s="24"/>
    </row>
    <row r="199" spans="2:12" s="23" customFormat="1" ht="39.950000000000003" customHeight="1">
      <c r="B199" s="20" t="s">
        <v>297</v>
      </c>
      <c r="C199" s="53" t="s">
        <v>94</v>
      </c>
      <c r="D199" s="52" t="s">
        <v>17</v>
      </c>
      <c r="E199" s="147">
        <v>12</v>
      </c>
      <c r="F199" s="203">
        <v>8</v>
      </c>
      <c r="G199" s="187">
        <f t="shared" si="20"/>
        <v>96</v>
      </c>
      <c r="I199" s="16">
        <v>730402</v>
      </c>
      <c r="J199" s="57">
        <v>730402</v>
      </c>
      <c r="K199" s="58" t="s">
        <v>128</v>
      </c>
      <c r="L199" s="24"/>
    </row>
    <row r="200" spans="2:12" s="23" customFormat="1" ht="20.100000000000001" customHeight="1">
      <c r="B200" s="20" t="s">
        <v>298</v>
      </c>
      <c r="C200" s="53" t="s">
        <v>87</v>
      </c>
      <c r="D200" s="52" t="s">
        <v>26</v>
      </c>
      <c r="E200" s="147">
        <v>90</v>
      </c>
      <c r="F200" s="203">
        <v>4.2</v>
      </c>
      <c r="G200" s="187">
        <f t="shared" si="20"/>
        <v>378</v>
      </c>
      <c r="I200" s="16">
        <v>730402</v>
      </c>
      <c r="J200" s="57">
        <v>730402</v>
      </c>
      <c r="K200" s="58" t="s">
        <v>128</v>
      </c>
      <c r="L200" s="24"/>
    </row>
    <row r="201" spans="2:12" s="23" customFormat="1" ht="39.950000000000003" customHeight="1">
      <c r="B201" s="20" t="s">
        <v>299</v>
      </c>
      <c r="C201" s="53" t="s">
        <v>88</v>
      </c>
      <c r="D201" s="52" t="s">
        <v>17</v>
      </c>
      <c r="E201" s="147">
        <v>4</v>
      </c>
      <c r="F201" s="203">
        <v>2.4500000000000002</v>
      </c>
      <c r="G201" s="187">
        <f t="shared" si="20"/>
        <v>9.8000000000000007</v>
      </c>
      <c r="I201" s="16">
        <v>730402</v>
      </c>
      <c r="J201" s="57">
        <v>730402</v>
      </c>
      <c r="K201" s="58" t="s">
        <v>128</v>
      </c>
      <c r="L201" s="24"/>
    </row>
    <row r="202" spans="2:12" s="23" customFormat="1" ht="20.100000000000001" customHeight="1">
      <c r="B202" s="20" t="s">
        <v>300</v>
      </c>
      <c r="C202" s="53" t="s">
        <v>386</v>
      </c>
      <c r="D202" s="52" t="s">
        <v>26</v>
      </c>
      <c r="E202" s="147">
        <v>2</v>
      </c>
      <c r="F202" s="203">
        <v>21</v>
      </c>
      <c r="G202" s="187">
        <f t="shared" si="20"/>
        <v>42</v>
      </c>
      <c r="I202" s="16">
        <v>730402</v>
      </c>
      <c r="J202" s="57">
        <v>730402</v>
      </c>
      <c r="K202" s="58" t="s">
        <v>128</v>
      </c>
      <c r="L202" s="24"/>
    </row>
    <row r="203" spans="2:12" s="23" customFormat="1" ht="20.100000000000001" customHeight="1">
      <c r="B203" s="20" t="s">
        <v>301</v>
      </c>
      <c r="C203" s="53" t="s">
        <v>89</v>
      </c>
      <c r="D203" s="52" t="s">
        <v>17</v>
      </c>
      <c r="E203" s="147">
        <v>2</v>
      </c>
      <c r="F203" s="203">
        <v>30</v>
      </c>
      <c r="G203" s="187">
        <f t="shared" si="20"/>
        <v>60</v>
      </c>
      <c r="I203" s="16">
        <v>730402</v>
      </c>
      <c r="J203" s="57">
        <v>730402</v>
      </c>
      <c r="K203" s="58" t="s">
        <v>128</v>
      </c>
      <c r="L203" s="24"/>
    </row>
    <row r="204" spans="2:12" s="23" customFormat="1" ht="20.100000000000001" customHeight="1">
      <c r="B204" s="20" t="s">
        <v>302</v>
      </c>
      <c r="C204" s="53" t="s">
        <v>95</v>
      </c>
      <c r="D204" s="52" t="s">
        <v>26</v>
      </c>
      <c r="E204" s="147">
        <v>2</v>
      </c>
      <c r="F204" s="203">
        <v>9</v>
      </c>
      <c r="G204" s="187">
        <f t="shared" si="20"/>
        <v>18</v>
      </c>
      <c r="I204" s="16">
        <v>730402</v>
      </c>
      <c r="J204" s="57">
        <v>730402</v>
      </c>
      <c r="K204" s="58" t="s">
        <v>128</v>
      </c>
      <c r="L204" s="24"/>
    </row>
    <row r="205" spans="2:12" s="23" customFormat="1" ht="20.100000000000001" customHeight="1">
      <c r="B205" s="20" t="s">
        <v>303</v>
      </c>
      <c r="C205" s="53" t="s">
        <v>96</v>
      </c>
      <c r="D205" s="52" t="s">
        <v>26</v>
      </c>
      <c r="E205" s="147">
        <v>1</v>
      </c>
      <c r="F205" s="203">
        <v>7.28</v>
      </c>
      <c r="G205" s="187">
        <f t="shared" si="20"/>
        <v>7.28</v>
      </c>
      <c r="I205" s="16">
        <v>730402</v>
      </c>
      <c r="J205" s="57">
        <v>730402</v>
      </c>
      <c r="K205" s="58" t="s">
        <v>128</v>
      </c>
      <c r="L205" s="24"/>
    </row>
    <row r="206" spans="2:12" s="23" customFormat="1" ht="33.75" customHeight="1">
      <c r="B206" s="20" t="s">
        <v>304</v>
      </c>
      <c r="C206" s="19" t="s">
        <v>407</v>
      </c>
      <c r="D206" s="1" t="s">
        <v>26</v>
      </c>
      <c r="E206" s="143">
        <v>9.5</v>
      </c>
      <c r="F206" s="203">
        <v>18</v>
      </c>
      <c r="G206" s="185">
        <f t="shared" si="20"/>
        <v>171</v>
      </c>
      <c r="I206" s="16">
        <v>730402</v>
      </c>
      <c r="J206" s="57">
        <v>730402</v>
      </c>
      <c r="K206" s="58" t="s">
        <v>128</v>
      </c>
      <c r="L206" s="24"/>
    </row>
    <row r="207" spans="2:12" s="15" customFormat="1">
      <c r="B207" s="26"/>
      <c r="C207" s="53"/>
      <c r="D207" s="387"/>
      <c r="E207" s="146"/>
      <c r="F207" s="203"/>
      <c r="G207" s="107">
        <f>+G189+G190+G191+G192+G193+G194+G195+G196+G198+G199+G200+G201+G202+G203+G204+G205+G206</f>
        <v>8020.16</v>
      </c>
      <c r="L207" s="11"/>
    </row>
    <row r="208" spans="2:12" s="15" customFormat="1">
      <c r="B208" s="47"/>
      <c r="C208" s="79" t="s">
        <v>311</v>
      </c>
      <c r="D208" s="80"/>
      <c r="E208" s="81"/>
      <c r="F208" s="202"/>
      <c r="G208" s="81"/>
      <c r="L208" s="11"/>
    </row>
    <row r="209" spans="2:15" s="23" customFormat="1" ht="99" customHeight="1">
      <c r="B209" s="20" t="s">
        <v>256</v>
      </c>
      <c r="C209" s="54" t="s">
        <v>97</v>
      </c>
      <c r="D209" s="52" t="s">
        <v>17</v>
      </c>
      <c r="E209" s="146">
        <v>1</v>
      </c>
      <c r="F209" s="203">
        <v>22000</v>
      </c>
      <c r="G209" s="187">
        <f>E209*F209</f>
        <v>22000</v>
      </c>
      <c r="I209" s="23">
        <v>730402</v>
      </c>
      <c r="J209" s="57">
        <v>730402</v>
      </c>
      <c r="K209" s="58" t="s">
        <v>128</v>
      </c>
      <c r="L209" s="24"/>
    </row>
    <row r="210" spans="2:15" s="23" customFormat="1" ht="39.950000000000003" customHeight="1">
      <c r="B210" s="20" t="s">
        <v>305</v>
      </c>
      <c r="C210" s="54" t="s">
        <v>98</v>
      </c>
      <c r="D210" s="52" t="s">
        <v>16</v>
      </c>
      <c r="E210" s="146">
        <v>15</v>
      </c>
      <c r="F210" s="203">
        <v>230</v>
      </c>
      <c r="G210" s="187">
        <f>E210*F210</f>
        <v>3450</v>
      </c>
      <c r="I210" s="23">
        <v>730402</v>
      </c>
      <c r="J210" s="57">
        <v>730402</v>
      </c>
      <c r="K210" s="58" t="s">
        <v>128</v>
      </c>
      <c r="L210" s="24"/>
      <c r="N210" s="134"/>
    </row>
    <row r="211" spans="2:15" s="23" customFormat="1" ht="39.950000000000003" customHeight="1">
      <c r="B211" s="20" t="s">
        <v>306</v>
      </c>
      <c r="C211" s="54" t="s">
        <v>99</v>
      </c>
      <c r="D211" s="52" t="s">
        <v>17</v>
      </c>
      <c r="E211" s="146">
        <v>1</v>
      </c>
      <c r="F211" s="203">
        <v>4000</v>
      </c>
      <c r="G211" s="187">
        <f>E211*F211</f>
        <v>4000</v>
      </c>
      <c r="I211" s="23">
        <v>730402</v>
      </c>
      <c r="J211" s="57">
        <v>730402</v>
      </c>
      <c r="K211" s="58" t="s">
        <v>128</v>
      </c>
      <c r="L211" s="24"/>
      <c r="O211" s="134"/>
    </row>
    <row r="212" spans="2:15" s="23" customFormat="1" ht="39.950000000000003" customHeight="1">
      <c r="B212" s="20" t="s">
        <v>307</v>
      </c>
      <c r="C212" s="54" t="s">
        <v>100</v>
      </c>
      <c r="D212" s="52" t="s">
        <v>16</v>
      </c>
      <c r="E212" s="146">
        <v>50</v>
      </c>
      <c r="F212" s="203">
        <v>44</v>
      </c>
      <c r="G212" s="187">
        <f>E212*F212</f>
        <v>2200</v>
      </c>
      <c r="I212" s="23">
        <v>730402</v>
      </c>
      <c r="J212" s="57">
        <v>730402</v>
      </c>
      <c r="K212" s="58" t="s">
        <v>128</v>
      </c>
      <c r="L212" s="24"/>
      <c r="N212" s="134"/>
    </row>
    <row r="213" spans="2:15" s="15" customFormat="1">
      <c r="B213" s="26"/>
      <c r="C213" s="130"/>
      <c r="D213" s="76"/>
      <c r="E213" s="148"/>
      <c r="F213" s="213"/>
      <c r="G213" s="107">
        <f>SUM(G209:G212)</f>
        <v>31650</v>
      </c>
      <c r="L213" s="11"/>
    </row>
    <row r="214" spans="2:15" s="15" customFormat="1">
      <c r="B214" s="74"/>
      <c r="C214" s="1162" t="s">
        <v>62</v>
      </c>
      <c r="D214" s="1163"/>
      <c r="E214" s="1163"/>
      <c r="F214" s="1163"/>
      <c r="G214" s="1164"/>
      <c r="L214" s="11"/>
    </row>
    <row r="215" spans="2:15" s="15" customFormat="1" ht="30">
      <c r="B215" s="26" t="s">
        <v>308</v>
      </c>
      <c r="C215" s="19" t="s">
        <v>67</v>
      </c>
      <c r="D215" s="1" t="s">
        <v>26</v>
      </c>
      <c r="E215" s="46">
        <v>400</v>
      </c>
      <c r="F215" s="203">
        <v>3.1</v>
      </c>
      <c r="G215" s="185">
        <f t="shared" ref="G215:G222" si="21">E215*F215</f>
        <v>1240</v>
      </c>
    </row>
    <row r="216" spans="2:15" s="15" customFormat="1">
      <c r="B216" s="26" t="s">
        <v>309</v>
      </c>
      <c r="C216" s="19" t="s">
        <v>71</v>
      </c>
      <c r="D216" s="1" t="s">
        <v>16</v>
      </c>
      <c r="E216" s="46">
        <v>276</v>
      </c>
      <c r="F216" s="203">
        <v>17</v>
      </c>
      <c r="G216" s="185">
        <f t="shared" si="21"/>
        <v>4692</v>
      </c>
    </row>
    <row r="217" spans="2:15" s="15" customFormat="1" ht="30">
      <c r="B217" s="26" t="s">
        <v>310</v>
      </c>
      <c r="C217" s="6" t="s">
        <v>77</v>
      </c>
      <c r="D217" s="1" t="s">
        <v>16</v>
      </c>
      <c r="E217" s="46">
        <v>137</v>
      </c>
      <c r="F217" s="203">
        <v>13.5</v>
      </c>
      <c r="G217" s="185">
        <f t="shared" si="21"/>
        <v>1849.5</v>
      </c>
    </row>
    <row r="218" spans="2:15" s="15" customFormat="1">
      <c r="B218" s="26" t="s">
        <v>452</v>
      </c>
      <c r="C218" s="19" t="s">
        <v>81</v>
      </c>
      <c r="D218" s="1" t="s">
        <v>17</v>
      </c>
      <c r="E218" s="46">
        <v>8</v>
      </c>
      <c r="F218" s="203">
        <v>65</v>
      </c>
      <c r="G218" s="185">
        <f t="shared" si="21"/>
        <v>520</v>
      </c>
    </row>
    <row r="219" spans="2:15" s="15" customFormat="1">
      <c r="B219" s="26" t="s">
        <v>453</v>
      </c>
      <c r="C219" s="7" t="s">
        <v>82</v>
      </c>
      <c r="D219" s="1" t="s">
        <v>17</v>
      </c>
      <c r="E219" s="46">
        <v>6</v>
      </c>
      <c r="F219" s="203">
        <v>230</v>
      </c>
      <c r="G219" s="185">
        <f t="shared" si="21"/>
        <v>1380</v>
      </c>
    </row>
    <row r="220" spans="2:15" s="15" customFormat="1">
      <c r="B220" s="26" t="s">
        <v>454</v>
      </c>
      <c r="C220" s="14" t="s">
        <v>33</v>
      </c>
      <c r="D220" s="1" t="s">
        <v>17</v>
      </c>
      <c r="E220" s="46">
        <v>17</v>
      </c>
      <c r="F220" s="203">
        <v>10</v>
      </c>
      <c r="G220" s="185">
        <f t="shared" si="21"/>
        <v>170</v>
      </c>
    </row>
    <row r="221" spans="2:15" s="15" customFormat="1">
      <c r="B221" s="26" t="s">
        <v>455</v>
      </c>
      <c r="C221" s="19" t="s">
        <v>83</v>
      </c>
      <c r="D221" s="1" t="s">
        <v>17</v>
      </c>
      <c r="E221" s="46">
        <v>11</v>
      </c>
      <c r="F221" s="203">
        <v>260.42</v>
      </c>
      <c r="G221" s="185">
        <f t="shared" si="21"/>
        <v>2864.6200000000003</v>
      </c>
    </row>
    <row r="222" spans="2:15" s="15" customFormat="1" ht="30">
      <c r="B222" s="26" t="s">
        <v>456</v>
      </c>
      <c r="C222" s="19" t="s">
        <v>375</v>
      </c>
      <c r="D222" s="1" t="s">
        <v>373</v>
      </c>
      <c r="E222" s="46">
        <v>1</v>
      </c>
      <c r="F222" s="203">
        <v>600</v>
      </c>
      <c r="G222" s="185">
        <f t="shared" si="21"/>
        <v>600</v>
      </c>
    </row>
    <row r="223" spans="2:15" s="15" customFormat="1">
      <c r="B223" s="26"/>
      <c r="C223" s="131"/>
      <c r="D223" s="77"/>
      <c r="E223" s="149"/>
      <c r="F223" s="214"/>
      <c r="G223" s="107">
        <f>SUM(G215:G222)</f>
        <v>13316.12</v>
      </c>
      <c r="L223" s="11"/>
    </row>
    <row r="224" spans="2:15" s="15" customFormat="1">
      <c r="B224" s="49" t="s">
        <v>312</v>
      </c>
      <c r="C224" s="1146" t="s">
        <v>101</v>
      </c>
      <c r="D224" s="1147"/>
      <c r="E224" s="1147"/>
      <c r="F224" s="1147"/>
      <c r="G224" s="1148"/>
      <c r="L224" s="11"/>
    </row>
    <row r="225" spans="2:14" s="15" customFormat="1">
      <c r="B225" s="71"/>
      <c r="C225" s="30" t="s">
        <v>478</v>
      </c>
      <c r="D225" s="66"/>
      <c r="E225" s="144"/>
      <c r="F225" s="207"/>
      <c r="G225" s="31"/>
      <c r="L225" s="11"/>
    </row>
    <row r="226" spans="2:14" s="23" customFormat="1" ht="20.100000000000001" customHeight="1">
      <c r="B226" s="20" t="s">
        <v>313</v>
      </c>
      <c r="C226" s="19" t="s">
        <v>102</v>
      </c>
      <c r="D226" s="41" t="s">
        <v>17</v>
      </c>
      <c r="E226" s="150">
        <v>1</v>
      </c>
      <c r="F226" s="198">
        <v>1500</v>
      </c>
      <c r="G226" s="185">
        <f>E226*F226</f>
        <v>1500</v>
      </c>
      <c r="I226" s="16">
        <v>730402</v>
      </c>
      <c r="J226" s="57">
        <v>730402</v>
      </c>
      <c r="K226" s="58" t="s">
        <v>128</v>
      </c>
      <c r="L226" s="24"/>
    </row>
    <row r="227" spans="2:14" s="23" customFormat="1" ht="56.25" customHeight="1">
      <c r="B227" s="20" t="s">
        <v>314</v>
      </c>
      <c r="C227" s="3" t="s">
        <v>250</v>
      </c>
      <c r="D227" s="1" t="s">
        <v>373</v>
      </c>
      <c r="E227" s="46">
        <v>1</v>
      </c>
      <c r="F227" s="198">
        <v>1040</v>
      </c>
      <c r="G227" s="186">
        <f>E227*F227</f>
        <v>1040</v>
      </c>
      <c r="J227" s="57"/>
      <c r="K227" s="58"/>
      <c r="L227" s="24"/>
    </row>
    <row r="228" spans="2:14" s="23" customFormat="1" ht="41.25" customHeight="1">
      <c r="B228" s="20" t="s">
        <v>315</v>
      </c>
      <c r="C228" s="54" t="s">
        <v>107</v>
      </c>
      <c r="D228" s="52" t="s">
        <v>16</v>
      </c>
      <c r="E228" s="146">
        <v>30</v>
      </c>
      <c r="F228" s="203">
        <v>245</v>
      </c>
      <c r="G228" s="190">
        <f>E228*F228</f>
        <v>7350</v>
      </c>
      <c r="I228" s="16"/>
      <c r="J228" s="57"/>
      <c r="K228" s="58"/>
      <c r="L228" s="24"/>
    </row>
    <row r="229" spans="2:14" s="23" customFormat="1" ht="36.75" customHeight="1">
      <c r="B229" s="20" t="s">
        <v>316</v>
      </c>
      <c r="C229" s="7" t="s">
        <v>108</v>
      </c>
      <c r="D229" s="1" t="s">
        <v>16</v>
      </c>
      <c r="E229" s="46">
        <v>4.6500000000000004</v>
      </c>
      <c r="F229" s="203">
        <v>300</v>
      </c>
      <c r="G229" s="185">
        <f>E229*F229</f>
        <v>1395</v>
      </c>
      <c r="I229" s="16"/>
      <c r="J229" s="57"/>
      <c r="K229" s="58"/>
      <c r="L229" s="24"/>
    </row>
    <row r="230" spans="2:14" s="23" customFormat="1" ht="20.100000000000001" customHeight="1">
      <c r="B230" s="20"/>
      <c r="C230" s="6"/>
      <c r="D230" s="1"/>
      <c r="E230" s="143"/>
      <c r="F230" s="203"/>
      <c r="G230" s="107">
        <f>SUM(G226:G229)</f>
        <v>11285</v>
      </c>
      <c r="I230" s="16"/>
      <c r="J230" s="57"/>
      <c r="K230" s="58"/>
      <c r="L230" s="24"/>
    </row>
    <row r="231" spans="2:14" s="23" customFormat="1" ht="20.100000000000001" customHeight="1">
      <c r="B231" s="71"/>
      <c r="C231" s="30" t="s">
        <v>390</v>
      </c>
      <c r="D231" s="66"/>
      <c r="E231" s="144"/>
      <c r="F231" s="207"/>
      <c r="G231" s="31"/>
      <c r="I231" s="16"/>
      <c r="J231" s="57"/>
      <c r="K231" s="58"/>
      <c r="L231" s="24"/>
    </row>
    <row r="232" spans="2:14" s="23" customFormat="1" ht="33" customHeight="1">
      <c r="B232" s="20" t="s">
        <v>317</v>
      </c>
      <c r="C232" s="6" t="s">
        <v>448</v>
      </c>
      <c r="D232" s="1" t="s">
        <v>16</v>
      </c>
      <c r="E232" s="46">
        <v>52</v>
      </c>
      <c r="F232" s="203">
        <v>23.8</v>
      </c>
      <c r="G232" s="185">
        <f>E232*F232</f>
        <v>1237.6000000000001</v>
      </c>
      <c r="I232" s="16"/>
      <c r="J232" s="57"/>
      <c r="K232" s="59"/>
    </row>
    <row r="233" spans="2:14" s="23" customFormat="1" ht="20.100000000000001" customHeight="1">
      <c r="B233" s="20"/>
      <c r="C233" s="6"/>
      <c r="D233" s="5"/>
      <c r="E233" s="143"/>
      <c r="F233" s="206"/>
      <c r="G233" s="107">
        <f>SUM(G232)</f>
        <v>1237.6000000000001</v>
      </c>
      <c r="I233" s="16"/>
      <c r="J233" s="57"/>
      <c r="K233" s="58"/>
      <c r="L233" s="24"/>
    </row>
    <row r="234" spans="2:14" s="23" customFormat="1" ht="21" customHeight="1">
      <c r="B234" s="71"/>
      <c r="C234" s="30" t="s">
        <v>481</v>
      </c>
      <c r="D234" s="66"/>
      <c r="E234" s="144"/>
      <c r="F234" s="207"/>
      <c r="G234" s="31"/>
      <c r="I234" s="16"/>
      <c r="J234" s="57"/>
      <c r="K234" s="58"/>
      <c r="L234" s="24"/>
    </row>
    <row r="235" spans="2:14" s="23" customFormat="1" ht="45.75" customHeight="1">
      <c r="B235" s="20" t="s">
        <v>318</v>
      </c>
      <c r="C235" s="19" t="s">
        <v>465</v>
      </c>
      <c r="D235" s="1" t="s">
        <v>16</v>
      </c>
      <c r="E235" s="143">
        <v>68</v>
      </c>
      <c r="F235" s="198">
        <v>22</v>
      </c>
      <c r="G235" s="185">
        <f t="shared" ref="G235:G240" si="22">E235*F235</f>
        <v>1496</v>
      </c>
      <c r="I235" s="16">
        <v>730402</v>
      </c>
      <c r="J235" s="57">
        <v>730402</v>
      </c>
      <c r="K235" s="58" t="s">
        <v>128</v>
      </c>
      <c r="L235" s="24"/>
    </row>
    <row r="236" spans="2:14" s="23" customFormat="1" ht="33.75" customHeight="1">
      <c r="B236" s="20" t="s">
        <v>319</v>
      </c>
      <c r="C236" s="19" t="s">
        <v>104</v>
      </c>
      <c r="D236" s="1" t="s">
        <v>16</v>
      </c>
      <c r="E236" s="143">
        <v>86</v>
      </c>
      <c r="F236" s="198">
        <v>53.5</v>
      </c>
      <c r="G236" s="185">
        <f t="shared" si="22"/>
        <v>4601</v>
      </c>
      <c r="I236" s="16">
        <v>730402</v>
      </c>
      <c r="J236" s="57">
        <v>730402</v>
      </c>
      <c r="K236" s="58" t="s">
        <v>128</v>
      </c>
      <c r="L236" s="24"/>
    </row>
    <row r="237" spans="2:14" s="23" customFormat="1" ht="39.950000000000003" customHeight="1">
      <c r="B237" s="20" t="s">
        <v>320</v>
      </c>
      <c r="C237" s="19" t="s">
        <v>105</v>
      </c>
      <c r="D237" s="41" t="s">
        <v>16</v>
      </c>
      <c r="E237" s="150">
        <v>42</v>
      </c>
      <c r="F237" s="198">
        <v>12</v>
      </c>
      <c r="G237" s="185">
        <f t="shared" si="22"/>
        <v>504</v>
      </c>
      <c r="I237" s="16">
        <v>730402</v>
      </c>
      <c r="J237" s="57">
        <v>730402</v>
      </c>
      <c r="K237" s="58" t="s">
        <v>128</v>
      </c>
      <c r="L237" s="24"/>
    </row>
    <row r="238" spans="2:14" s="32" customFormat="1" ht="30" customHeight="1">
      <c r="B238" s="20" t="s">
        <v>321</v>
      </c>
      <c r="C238" s="6" t="s">
        <v>77</v>
      </c>
      <c r="D238" s="1" t="s">
        <v>16</v>
      </c>
      <c r="E238" s="143">
        <v>36</v>
      </c>
      <c r="F238" s="198">
        <v>13.5</v>
      </c>
      <c r="G238" s="185">
        <f t="shared" si="22"/>
        <v>486</v>
      </c>
      <c r="I238" s="32">
        <v>730402</v>
      </c>
      <c r="J238" s="57">
        <v>730402</v>
      </c>
      <c r="K238" s="58" t="s">
        <v>128</v>
      </c>
      <c r="L238" s="33"/>
    </row>
    <row r="239" spans="2:14" s="32" customFormat="1" ht="43.5" customHeight="1">
      <c r="B239" s="20" t="s">
        <v>322</v>
      </c>
      <c r="C239" s="3" t="s">
        <v>402</v>
      </c>
      <c r="D239" s="1" t="s">
        <v>16</v>
      </c>
      <c r="E239" s="164">
        <v>6</v>
      </c>
      <c r="F239" s="209">
        <v>50</v>
      </c>
      <c r="G239" s="189">
        <f t="shared" si="22"/>
        <v>300</v>
      </c>
      <c r="J239" s="57"/>
      <c r="K239" s="58"/>
      <c r="L239" s="33"/>
      <c r="N239" s="194"/>
    </row>
    <row r="240" spans="2:14" s="32" customFormat="1" ht="30" customHeight="1">
      <c r="B240" s="20" t="s">
        <v>406</v>
      </c>
      <c r="C240" s="129" t="s">
        <v>106</v>
      </c>
      <c r="D240" s="52" t="s">
        <v>26</v>
      </c>
      <c r="E240" s="143">
        <v>42</v>
      </c>
      <c r="F240" s="203">
        <v>2</v>
      </c>
      <c r="G240" s="185">
        <f t="shared" si="22"/>
        <v>84</v>
      </c>
      <c r="H240" s="127"/>
      <c r="I240" s="28">
        <v>730402</v>
      </c>
      <c r="J240" s="57">
        <v>730402</v>
      </c>
      <c r="K240" s="58" t="s">
        <v>128</v>
      </c>
      <c r="L240" s="33"/>
    </row>
    <row r="241" spans="2:12" s="15" customFormat="1" ht="20.100000000000001" customHeight="1">
      <c r="B241" s="26"/>
      <c r="C241" s="22"/>
      <c r="D241" s="388"/>
      <c r="E241" s="151"/>
      <c r="F241" s="214"/>
      <c r="G241" s="104">
        <f>SUM(G235:G240)</f>
        <v>7471</v>
      </c>
      <c r="H241" s="10"/>
      <c r="I241" s="10"/>
      <c r="L241" s="11"/>
    </row>
    <row r="242" spans="2:12" s="15" customFormat="1" ht="20.100000000000001" customHeight="1">
      <c r="B242" s="74"/>
      <c r="C242" s="1162" t="s">
        <v>62</v>
      </c>
      <c r="D242" s="1163"/>
      <c r="E242" s="1163"/>
      <c r="F242" s="1163"/>
      <c r="G242" s="1164"/>
      <c r="H242" s="10"/>
      <c r="I242" s="10"/>
      <c r="L242" s="11"/>
    </row>
    <row r="243" spans="2:12" s="15" customFormat="1" ht="34.5" customHeight="1">
      <c r="B243" s="26" t="s">
        <v>391</v>
      </c>
      <c r="C243" s="19" t="s">
        <v>388</v>
      </c>
      <c r="D243" s="1" t="s">
        <v>26</v>
      </c>
      <c r="E243" s="46">
        <v>299</v>
      </c>
      <c r="F243" s="203">
        <v>3.1</v>
      </c>
      <c r="G243" s="185">
        <f>E243*F243</f>
        <v>926.9</v>
      </c>
      <c r="H243" s="10"/>
      <c r="I243" s="10"/>
      <c r="L243" s="11"/>
    </row>
    <row r="244" spans="2:12" s="15" customFormat="1" ht="20.100000000000001" customHeight="1">
      <c r="B244" s="26"/>
      <c r="C244" s="22"/>
      <c r="D244" s="388"/>
      <c r="E244" s="151"/>
      <c r="F244" s="214"/>
      <c r="G244" s="104">
        <f>+G243</f>
        <v>926.9</v>
      </c>
      <c r="H244" s="10"/>
      <c r="I244" s="10"/>
      <c r="L244" s="11"/>
    </row>
    <row r="245" spans="2:12" s="15" customFormat="1" ht="18" customHeight="1">
      <c r="B245" s="49" t="s">
        <v>323</v>
      </c>
      <c r="C245" s="1146" t="s">
        <v>3</v>
      </c>
      <c r="D245" s="1147"/>
      <c r="E245" s="1147"/>
      <c r="F245" s="1147"/>
      <c r="G245" s="1148"/>
      <c r="L245" s="11"/>
    </row>
    <row r="246" spans="2:12" s="15" customFormat="1">
      <c r="B246" s="71"/>
      <c r="C246" s="30" t="s">
        <v>241</v>
      </c>
      <c r="D246" s="66"/>
      <c r="E246" s="144"/>
      <c r="F246" s="207"/>
      <c r="G246" s="31"/>
      <c r="H246" s="23"/>
      <c r="I246" s="23"/>
      <c r="L246" s="11"/>
    </row>
    <row r="247" spans="2:12" s="15" customFormat="1">
      <c r="B247" s="47"/>
      <c r="C247" s="12" t="s">
        <v>484</v>
      </c>
      <c r="D247" s="65"/>
      <c r="E247" s="139"/>
      <c r="F247" s="202"/>
      <c r="G247" s="105"/>
      <c r="H247" s="23"/>
      <c r="I247" s="23"/>
      <c r="L247" s="11"/>
    </row>
    <row r="248" spans="2:12" s="15" customFormat="1" ht="42" customHeight="1">
      <c r="B248" s="20" t="s">
        <v>324</v>
      </c>
      <c r="C248" s="7" t="s">
        <v>385</v>
      </c>
      <c r="D248" s="1" t="s">
        <v>16</v>
      </c>
      <c r="E248" s="46">
        <v>20.55</v>
      </c>
      <c r="F248" s="203">
        <v>22</v>
      </c>
      <c r="G248" s="185">
        <f>E248*F248</f>
        <v>452.1</v>
      </c>
      <c r="H248" s="23"/>
      <c r="I248" s="16">
        <v>730402</v>
      </c>
      <c r="J248" s="55">
        <v>730402</v>
      </c>
      <c r="K248" s="56" t="s">
        <v>128</v>
      </c>
      <c r="L248" s="11"/>
    </row>
    <row r="249" spans="2:12" s="15" customFormat="1" ht="30" customHeight="1">
      <c r="B249" s="20" t="s">
        <v>326</v>
      </c>
      <c r="C249" s="3" t="s">
        <v>110</v>
      </c>
      <c r="D249" s="1" t="s">
        <v>17</v>
      </c>
      <c r="E249" s="143">
        <v>1</v>
      </c>
      <c r="F249" s="203">
        <v>120</v>
      </c>
      <c r="G249" s="185">
        <f>E249*F249</f>
        <v>120</v>
      </c>
      <c r="H249" s="23"/>
      <c r="I249" s="16">
        <v>730402</v>
      </c>
      <c r="J249" s="55">
        <v>730402</v>
      </c>
      <c r="K249" s="56" t="s">
        <v>128</v>
      </c>
      <c r="L249" s="11"/>
    </row>
    <row r="250" spans="2:12" s="15" customFormat="1" ht="30" customHeight="1">
      <c r="B250" s="20" t="s">
        <v>327</v>
      </c>
      <c r="C250" s="3" t="s">
        <v>425</v>
      </c>
      <c r="D250" s="1" t="s">
        <v>16</v>
      </c>
      <c r="E250" s="143">
        <v>9</v>
      </c>
      <c r="F250" s="203">
        <v>24.5</v>
      </c>
      <c r="G250" s="185">
        <f>E250*F250</f>
        <v>220.5</v>
      </c>
      <c r="H250" s="23"/>
      <c r="I250" s="16">
        <v>730402</v>
      </c>
      <c r="J250" s="55">
        <v>730402</v>
      </c>
      <c r="K250" s="56" t="s">
        <v>128</v>
      </c>
      <c r="L250" s="11"/>
    </row>
    <row r="251" spans="2:12" s="15" customFormat="1" ht="30.75" customHeight="1">
      <c r="B251" s="20" t="s">
        <v>328</v>
      </c>
      <c r="C251" s="3" t="s">
        <v>112</v>
      </c>
      <c r="D251" s="1" t="s">
        <v>17</v>
      </c>
      <c r="E251" s="46">
        <v>2</v>
      </c>
      <c r="F251" s="203">
        <v>1612.61</v>
      </c>
      <c r="G251" s="185">
        <f>E251*F251</f>
        <v>3225.22</v>
      </c>
      <c r="H251" s="23"/>
      <c r="I251" s="16">
        <v>730402</v>
      </c>
      <c r="J251" s="55">
        <v>730402</v>
      </c>
      <c r="K251" s="56" t="s">
        <v>128</v>
      </c>
      <c r="L251" s="11"/>
    </row>
    <row r="252" spans="2:12" s="15" customFormat="1" ht="20.100000000000001" customHeight="1">
      <c r="B252" s="20"/>
      <c r="C252" s="19"/>
      <c r="D252" s="5"/>
      <c r="E252" s="150"/>
      <c r="F252" s="206"/>
      <c r="G252" s="101">
        <f>SUM(G248:G251)</f>
        <v>4017.8199999999997</v>
      </c>
      <c r="H252" s="23"/>
      <c r="I252" s="16">
        <v>730402</v>
      </c>
      <c r="J252" s="55">
        <v>730402</v>
      </c>
      <c r="K252" s="56" t="s">
        <v>128</v>
      </c>
      <c r="L252" s="11"/>
    </row>
    <row r="253" spans="2:12" s="15" customFormat="1">
      <c r="B253" s="74"/>
      <c r="C253" s="82"/>
      <c r="D253" s="66"/>
      <c r="E253" s="144"/>
      <c r="F253" s="215"/>
      <c r="G253" s="108"/>
      <c r="H253" s="23"/>
      <c r="I253" s="23"/>
      <c r="L253" s="11"/>
    </row>
    <row r="254" spans="2:12" s="15" customFormat="1" ht="20.100000000000001" customHeight="1">
      <c r="B254" s="20" t="s">
        <v>329</v>
      </c>
      <c r="C254" s="7" t="s">
        <v>423</v>
      </c>
      <c r="D254" s="1" t="s">
        <v>17</v>
      </c>
      <c r="E254" s="46">
        <v>4</v>
      </c>
      <c r="F254" s="203">
        <v>80</v>
      </c>
      <c r="G254" s="185">
        <f>E254*F254</f>
        <v>320</v>
      </c>
      <c r="H254" s="23"/>
      <c r="I254" s="16">
        <v>730402</v>
      </c>
      <c r="J254" s="55">
        <v>730402</v>
      </c>
      <c r="K254" s="56" t="s">
        <v>128</v>
      </c>
      <c r="L254" s="11"/>
    </row>
    <row r="255" spans="2:12" s="15" customFormat="1" ht="32.25" customHeight="1">
      <c r="B255" s="20" t="s">
        <v>330</v>
      </c>
      <c r="C255" s="3" t="s">
        <v>424</v>
      </c>
      <c r="D255" s="1" t="s">
        <v>17</v>
      </c>
      <c r="E255" s="143">
        <v>3</v>
      </c>
      <c r="F255" s="198">
        <v>300</v>
      </c>
      <c r="G255" s="185">
        <f>E255*F255</f>
        <v>900</v>
      </c>
      <c r="H255" s="23"/>
      <c r="I255" s="16"/>
      <c r="J255" s="55"/>
      <c r="K255" s="56"/>
      <c r="L255" s="11"/>
    </row>
    <row r="256" spans="2:12" s="15" customFormat="1">
      <c r="B256" s="20"/>
      <c r="C256" s="19"/>
      <c r="D256" s="388"/>
      <c r="E256" s="150"/>
      <c r="F256" s="206"/>
      <c r="G256" s="109">
        <f>SUM(G254:G255)</f>
        <v>1220</v>
      </c>
      <c r="H256" s="23"/>
      <c r="I256" s="23"/>
      <c r="L256" s="11"/>
    </row>
    <row r="257" spans="2:14" s="15" customFormat="1">
      <c r="B257" s="74"/>
      <c r="C257" s="82" t="s">
        <v>483</v>
      </c>
      <c r="D257" s="66"/>
      <c r="E257" s="144"/>
      <c r="F257" s="215"/>
      <c r="G257" s="108"/>
      <c r="H257" s="23"/>
      <c r="I257" s="23"/>
      <c r="L257" s="11"/>
    </row>
    <row r="258" spans="2:14" s="23" customFormat="1" ht="30">
      <c r="B258" s="20" t="s">
        <v>331</v>
      </c>
      <c r="C258" s="6" t="s">
        <v>459</v>
      </c>
      <c r="D258" s="160" t="s">
        <v>16</v>
      </c>
      <c r="E258" s="165">
        <v>105</v>
      </c>
      <c r="F258" s="188">
        <v>30</v>
      </c>
      <c r="G258" s="188">
        <f>E258*F258</f>
        <v>3150</v>
      </c>
      <c r="L258" s="24"/>
      <c r="N258" s="117"/>
    </row>
    <row r="259" spans="2:14" s="15" customFormat="1">
      <c r="B259" s="20"/>
      <c r="C259" s="19"/>
      <c r="D259" s="388"/>
      <c r="E259" s="150"/>
      <c r="F259" s="206"/>
      <c r="G259" s="109">
        <f>SUM(G257:G258)</f>
        <v>3150</v>
      </c>
      <c r="H259" s="23"/>
      <c r="I259" s="23"/>
      <c r="L259" s="11"/>
    </row>
    <row r="260" spans="2:14" s="15" customFormat="1">
      <c r="B260" s="74"/>
      <c r="C260" s="82" t="s">
        <v>242</v>
      </c>
      <c r="D260" s="66"/>
      <c r="E260" s="144"/>
      <c r="F260" s="215"/>
      <c r="G260" s="108"/>
      <c r="H260" s="23"/>
      <c r="I260" s="23"/>
      <c r="L260" s="11"/>
    </row>
    <row r="261" spans="2:14" s="23" customFormat="1" ht="49.5" customHeight="1">
      <c r="B261" s="20" t="s">
        <v>332</v>
      </c>
      <c r="C261" s="7" t="s">
        <v>443</v>
      </c>
      <c r="D261" s="1" t="s">
        <v>16</v>
      </c>
      <c r="E261" s="46">
        <v>13</v>
      </c>
      <c r="F261" s="203">
        <v>30</v>
      </c>
      <c r="G261" s="185">
        <f>E261*F261</f>
        <v>390</v>
      </c>
      <c r="I261" s="16">
        <v>730402</v>
      </c>
      <c r="J261" s="57">
        <v>730402</v>
      </c>
      <c r="K261" s="58" t="s">
        <v>128</v>
      </c>
      <c r="L261" s="24"/>
      <c r="N261" s="115"/>
    </row>
    <row r="262" spans="2:14" s="15" customFormat="1" ht="30" customHeight="1">
      <c r="B262" s="20" t="s">
        <v>333</v>
      </c>
      <c r="C262" s="7" t="s">
        <v>446</v>
      </c>
      <c r="D262" s="1" t="s">
        <v>16</v>
      </c>
      <c r="E262" s="46">
        <v>13</v>
      </c>
      <c r="F262" s="203">
        <v>9.94</v>
      </c>
      <c r="G262" s="185">
        <f>E262*F262</f>
        <v>129.22</v>
      </c>
      <c r="H262" s="23"/>
      <c r="I262" s="16">
        <v>730402</v>
      </c>
      <c r="J262" s="55">
        <v>730402</v>
      </c>
      <c r="K262" s="56" t="s">
        <v>128</v>
      </c>
      <c r="L262" s="11"/>
    </row>
    <row r="263" spans="2:14" s="15" customFormat="1" ht="30" customHeight="1">
      <c r="B263" s="20" t="s">
        <v>334</v>
      </c>
      <c r="C263" s="86" t="s">
        <v>410</v>
      </c>
      <c r="D263" s="41" t="s">
        <v>17</v>
      </c>
      <c r="E263" s="137">
        <v>1</v>
      </c>
      <c r="F263" s="203">
        <v>350</v>
      </c>
      <c r="G263" s="185">
        <f>E263*F263</f>
        <v>350</v>
      </c>
      <c r="H263" s="23"/>
      <c r="I263" s="16">
        <v>730402</v>
      </c>
      <c r="J263" s="55">
        <v>730402</v>
      </c>
      <c r="K263" s="56" t="s">
        <v>128</v>
      </c>
      <c r="L263" s="11"/>
    </row>
    <row r="264" spans="2:14" s="15" customFormat="1" ht="30" customHeight="1">
      <c r="B264" s="20" t="s">
        <v>335</v>
      </c>
      <c r="C264" s="6" t="s">
        <v>393</v>
      </c>
      <c r="D264" s="1" t="s">
        <v>17</v>
      </c>
      <c r="E264" s="46">
        <v>1</v>
      </c>
      <c r="F264" s="203">
        <v>500</v>
      </c>
      <c r="G264" s="185">
        <f>E264*F264</f>
        <v>500</v>
      </c>
      <c r="H264" s="23"/>
      <c r="I264" s="16">
        <v>730402</v>
      </c>
      <c r="J264" s="55">
        <v>730402</v>
      </c>
      <c r="K264" s="56" t="s">
        <v>128</v>
      </c>
      <c r="L264" s="11"/>
    </row>
    <row r="265" spans="2:14" s="23" customFormat="1" ht="20.100000000000001" customHeight="1">
      <c r="B265" s="20" t="s">
        <v>336</v>
      </c>
      <c r="C265" s="6" t="s">
        <v>113</v>
      </c>
      <c r="D265" s="1" t="s">
        <v>26</v>
      </c>
      <c r="E265" s="46">
        <v>3.29</v>
      </c>
      <c r="F265" s="203">
        <v>55</v>
      </c>
      <c r="G265" s="185">
        <f>(E265*F265)</f>
        <v>180.95</v>
      </c>
      <c r="I265" s="16">
        <v>730402</v>
      </c>
      <c r="J265" s="57">
        <v>730402</v>
      </c>
      <c r="K265" s="58" t="s">
        <v>128</v>
      </c>
      <c r="L265" s="24"/>
    </row>
    <row r="266" spans="2:14" s="23" customFormat="1" ht="30" customHeight="1">
      <c r="B266" s="20" t="s">
        <v>337</v>
      </c>
      <c r="C266" s="7" t="s">
        <v>392</v>
      </c>
      <c r="D266" s="1" t="s">
        <v>16</v>
      </c>
      <c r="E266" s="46">
        <v>19.27</v>
      </c>
      <c r="F266" s="203">
        <v>90</v>
      </c>
      <c r="G266" s="185">
        <f t="shared" ref="G266:G272" si="23">E266*F266</f>
        <v>1734.3</v>
      </c>
      <c r="H266" s="87"/>
      <c r="I266" s="16">
        <v>730402</v>
      </c>
      <c r="J266" s="57">
        <v>730402</v>
      </c>
      <c r="K266" s="58" t="s">
        <v>128</v>
      </c>
      <c r="L266" s="24"/>
    </row>
    <row r="267" spans="2:14" s="15" customFormat="1" ht="30" customHeight="1">
      <c r="B267" s="20" t="s">
        <v>338</v>
      </c>
      <c r="C267" s="7" t="s">
        <v>461</v>
      </c>
      <c r="D267" s="1" t="s">
        <v>17</v>
      </c>
      <c r="E267" s="46">
        <v>1</v>
      </c>
      <c r="F267" s="203">
        <v>185</v>
      </c>
      <c r="G267" s="185">
        <f t="shared" si="23"/>
        <v>185</v>
      </c>
      <c r="H267" s="87"/>
      <c r="I267" s="16">
        <v>730402</v>
      </c>
      <c r="J267" s="55">
        <v>730402</v>
      </c>
      <c r="K267" s="56" t="s">
        <v>128</v>
      </c>
      <c r="L267" s="11"/>
    </row>
    <row r="268" spans="2:14" s="15" customFormat="1" ht="20.100000000000001" customHeight="1">
      <c r="B268" s="20" t="s">
        <v>339</v>
      </c>
      <c r="C268" s="6" t="s">
        <v>249</v>
      </c>
      <c r="D268" s="1" t="s">
        <v>48</v>
      </c>
      <c r="E268" s="46">
        <v>1</v>
      </c>
      <c r="F268" s="203">
        <v>100</v>
      </c>
      <c r="G268" s="185">
        <f t="shared" si="23"/>
        <v>100</v>
      </c>
      <c r="H268" s="87"/>
      <c r="I268" s="16">
        <v>730402</v>
      </c>
      <c r="J268" s="55">
        <v>730402</v>
      </c>
      <c r="K268" s="56" t="s">
        <v>128</v>
      </c>
      <c r="L268" s="11"/>
    </row>
    <row r="269" spans="2:14" s="15" customFormat="1" ht="49.5" customHeight="1">
      <c r="B269" s="20" t="s">
        <v>340</v>
      </c>
      <c r="C269" s="37" t="s">
        <v>51</v>
      </c>
      <c r="D269" s="1" t="s">
        <v>17</v>
      </c>
      <c r="E269" s="46">
        <v>4</v>
      </c>
      <c r="F269" s="203">
        <v>64.459999999999994</v>
      </c>
      <c r="G269" s="185">
        <f t="shared" si="23"/>
        <v>257.83999999999997</v>
      </c>
      <c r="H269" s="87"/>
      <c r="I269" s="16">
        <v>730402</v>
      </c>
      <c r="J269" s="55">
        <v>730402</v>
      </c>
      <c r="K269" s="56" t="s">
        <v>128</v>
      </c>
      <c r="L269" s="11"/>
    </row>
    <row r="270" spans="2:14" s="23" customFormat="1" ht="20.100000000000001" customHeight="1">
      <c r="B270" s="20" t="s">
        <v>341</v>
      </c>
      <c r="C270" s="6" t="s">
        <v>449</v>
      </c>
      <c r="D270" s="1" t="s">
        <v>17</v>
      </c>
      <c r="E270" s="46">
        <v>1</v>
      </c>
      <c r="F270" s="203">
        <v>80</v>
      </c>
      <c r="G270" s="185">
        <f t="shared" si="23"/>
        <v>80</v>
      </c>
      <c r="H270" s="87"/>
      <c r="I270" s="16">
        <v>730402</v>
      </c>
      <c r="J270" s="57">
        <v>730402</v>
      </c>
      <c r="K270" s="58" t="s">
        <v>128</v>
      </c>
      <c r="L270" s="24"/>
    </row>
    <row r="271" spans="2:14" s="15" customFormat="1" ht="30" customHeight="1">
      <c r="B271" s="20" t="s">
        <v>342</v>
      </c>
      <c r="C271" s="6" t="s">
        <v>442</v>
      </c>
      <c r="D271" s="1" t="s">
        <v>16</v>
      </c>
      <c r="E271" s="46">
        <v>12.82</v>
      </c>
      <c r="F271" s="203">
        <v>23.8</v>
      </c>
      <c r="G271" s="185">
        <f t="shared" si="23"/>
        <v>305.11600000000004</v>
      </c>
      <c r="H271" s="87"/>
      <c r="I271" s="16">
        <v>730402</v>
      </c>
      <c r="J271" s="55">
        <v>730402</v>
      </c>
      <c r="K271" s="56" t="s">
        <v>128</v>
      </c>
      <c r="L271" s="11"/>
    </row>
    <row r="272" spans="2:14" s="23" customFormat="1" ht="30" customHeight="1">
      <c r="B272" s="20" t="s">
        <v>343</v>
      </c>
      <c r="C272" s="7" t="s">
        <v>441</v>
      </c>
      <c r="D272" s="1" t="s">
        <v>16</v>
      </c>
      <c r="E272" s="46">
        <v>10</v>
      </c>
      <c r="F272" s="198">
        <v>20.5</v>
      </c>
      <c r="G272" s="185">
        <f t="shared" si="23"/>
        <v>205</v>
      </c>
      <c r="H272" s="87"/>
      <c r="I272" s="23">
        <v>730402</v>
      </c>
      <c r="J272" s="57">
        <v>730402</v>
      </c>
      <c r="K272" s="58" t="s">
        <v>128</v>
      </c>
      <c r="L272" s="24"/>
    </row>
    <row r="273" spans="2:12" s="15" customFormat="1">
      <c r="B273" s="18"/>
      <c r="C273" s="6"/>
      <c r="D273" s="85"/>
      <c r="E273" s="152"/>
      <c r="F273" s="216"/>
      <c r="G273" s="104">
        <f>SUM(G261:G272)</f>
        <v>4417.4260000000004</v>
      </c>
      <c r="H273" s="87"/>
      <c r="I273" s="87"/>
      <c r="L273" s="11"/>
    </row>
    <row r="274" spans="2:12" s="15" customFormat="1">
      <c r="B274" s="47"/>
      <c r="C274" s="88" t="s">
        <v>62</v>
      </c>
      <c r="D274" s="89"/>
      <c r="E274" s="153"/>
      <c r="F274" s="217"/>
      <c r="G274" s="110"/>
      <c r="H274" s="87"/>
      <c r="I274" s="87"/>
      <c r="L274" s="11"/>
    </row>
    <row r="275" spans="2:12" s="15" customFormat="1" ht="20.100000000000001" customHeight="1">
      <c r="B275" s="18" t="s">
        <v>344</v>
      </c>
      <c r="C275" s="18" t="s">
        <v>4</v>
      </c>
      <c r="D275" s="1" t="s">
        <v>389</v>
      </c>
      <c r="E275" s="46">
        <v>5</v>
      </c>
      <c r="F275" s="203">
        <v>135.19999999999999</v>
      </c>
      <c r="G275" s="185">
        <f>E275*F275</f>
        <v>676</v>
      </c>
      <c r="H275" s="87"/>
      <c r="I275" s="16">
        <v>730402</v>
      </c>
      <c r="J275" s="55">
        <v>730402</v>
      </c>
      <c r="K275" s="56" t="s">
        <v>128</v>
      </c>
      <c r="L275" s="11"/>
    </row>
    <row r="276" spans="2:12" s="15" customFormat="1" ht="50.1" customHeight="1">
      <c r="B276" s="18" t="s">
        <v>345</v>
      </c>
      <c r="C276" s="19" t="s">
        <v>114</v>
      </c>
      <c r="D276" s="1" t="s">
        <v>17</v>
      </c>
      <c r="E276" s="46">
        <v>10</v>
      </c>
      <c r="F276" s="203">
        <v>50</v>
      </c>
      <c r="G276" s="185">
        <f>E276*F276</f>
        <v>500</v>
      </c>
      <c r="H276" s="87"/>
      <c r="I276" s="16">
        <v>730402</v>
      </c>
      <c r="J276" s="55">
        <v>730402</v>
      </c>
      <c r="K276" s="56" t="s">
        <v>128</v>
      </c>
      <c r="L276" s="11"/>
    </row>
    <row r="277" spans="2:12" s="15" customFormat="1" ht="30" customHeight="1">
      <c r="B277" s="18" t="s">
        <v>346</v>
      </c>
      <c r="C277" s="3" t="s">
        <v>248</v>
      </c>
      <c r="D277" s="41" t="s">
        <v>17</v>
      </c>
      <c r="E277" s="150">
        <v>1</v>
      </c>
      <c r="F277" s="203">
        <v>500</v>
      </c>
      <c r="G277" s="185">
        <f>E277*F277</f>
        <v>500</v>
      </c>
      <c r="H277" s="87"/>
      <c r="I277" s="16">
        <v>730402</v>
      </c>
      <c r="J277" s="55">
        <v>730402</v>
      </c>
      <c r="K277" s="56" t="s">
        <v>128</v>
      </c>
      <c r="L277" s="11"/>
    </row>
    <row r="278" spans="2:12" s="15" customFormat="1">
      <c r="B278" s="20"/>
      <c r="C278" s="19"/>
      <c r="D278" s="388"/>
      <c r="E278" s="150"/>
      <c r="F278" s="206"/>
      <c r="G278" s="104">
        <f>SUM(G275:G277)</f>
        <v>1676</v>
      </c>
      <c r="H278" s="87"/>
      <c r="I278" s="87"/>
      <c r="L278" s="11"/>
    </row>
    <row r="279" spans="2:12" s="15" customFormat="1">
      <c r="B279" s="47"/>
      <c r="C279" s="88" t="s">
        <v>115</v>
      </c>
      <c r="D279" s="89"/>
      <c r="E279" s="153"/>
      <c r="F279" s="217"/>
      <c r="G279" s="110"/>
      <c r="H279" s="87"/>
      <c r="I279" s="87"/>
      <c r="L279" s="11"/>
    </row>
    <row r="280" spans="2:12" s="15" customFormat="1" ht="79.5" customHeight="1">
      <c r="B280" s="18" t="s">
        <v>347</v>
      </c>
      <c r="C280" s="48" t="s">
        <v>131</v>
      </c>
      <c r="D280" s="1" t="s">
        <v>17</v>
      </c>
      <c r="E280" s="141">
        <v>3</v>
      </c>
      <c r="F280" s="211">
        <v>897</v>
      </c>
      <c r="G280" s="185">
        <f>E280*F280</f>
        <v>2691</v>
      </c>
      <c r="H280" s="87"/>
      <c r="I280" s="87"/>
      <c r="J280" s="61">
        <v>731404</v>
      </c>
      <c r="K280" s="62" t="s">
        <v>130</v>
      </c>
      <c r="L280" s="11" t="s">
        <v>135</v>
      </c>
    </row>
    <row r="281" spans="2:12" s="15" customFormat="1" ht="90">
      <c r="B281" s="18" t="s">
        <v>348</v>
      </c>
      <c r="C281" s="48" t="s">
        <v>132</v>
      </c>
      <c r="D281" s="1" t="s">
        <v>17</v>
      </c>
      <c r="E281" s="141">
        <v>3</v>
      </c>
      <c r="F281" s="211">
        <v>936</v>
      </c>
      <c r="G281" s="185">
        <f>E281*F281</f>
        <v>2808</v>
      </c>
      <c r="H281" s="87"/>
      <c r="I281" s="87"/>
      <c r="J281" s="61">
        <v>731404</v>
      </c>
      <c r="K281" s="62" t="s">
        <v>130</v>
      </c>
      <c r="L281" s="11" t="s">
        <v>135</v>
      </c>
    </row>
    <row r="282" spans="2:12" s="15" customFormat="1" ht="90">
      <c r="B282" s="18" t="s">
        <v>349</v>
      </c>
      <c r="C282" s="48" t="s">
        <v>133</v>
      </c>
      <c r="D282" s="1" t="s">
        <v>17</v>
      </c>
      <c r="E282" s="141">
        <v>1</v>
      </c>
      <c r="F282" s="211">
        <v>1488</v>
      </c>
      <c r="G282" s="185">
        <f>E282*F282</f>
        <v>1488</v>
      </c>
      <c r="H282" s="87"/>
      <c r="I282" s="87"/>
      <c r="J282" s="61">
        <v>731404</v>
      </c>
      <c r="K282" s="62" t="s">
        <v>130</v>
      </c>
      <c r="L282" s="11" t="s">
        <v>135</v>
      </c>
    </row>
    <row r="283" spans="2:12" s="15" customFormat="1" ht="90">
      <c r="B283" s="18" t="s">
        <v>350</v>
      </c>
      <c r="C283" s="48" t="s">
        <v>134</v>
      </c>
      <c r="D283" s="1" t="s">
        <v>17</v>
      </c>
      <c r="E283" s="141">
        <v>2</v>
      </c>
      <c r="F283" s="211">
        <v>1488</v>
      </c>
      <c r="G283" s="185">
        <f>E283*F283</f>
        <v>2976</v>
      </c>
      <c r="H283" s="87"/>
      <c r="I283" s="87"/>
      <c r="J283" s="61">
        <v>731404</v>
      </c>
      <c r="K283" s="62" t="s">
        <v>130</v>
      </c>
      <c r="L283" s="11" t="s">
        <v>135</v>
      </c>
    </row>
    <row r="284" spans="2:12" s="15" customFormat="1" ht="90">
      <c r="B284" s="18" t="s">
        <v>351</v>
      </c>
      <c r="C284" s="48" t="s">
        <v>132</v>
      </c>
      <c r="D284" s="1" t="s">
        <v>17</v>
      </c>
      <c r="E284" s="141">
        <v>1</v>
      </c>
      <c r="F284" s="211">
        <v>936</v>
      </c>
      <c r="G284" s="185">
        <f>E284*F284</f>
        <v>936</v>
      </c>
      <c r="H284" s="87"/>
      <c r="I284" s="87"/>
      <c r="J284" s="61">
        <v>731404</v>
      </c>
      <c r="K284" s="62" t="s">
        <v>130</v>
      </c>
      <c r="L284" s="11" t="s">
        <v>135</v>
      </c>
    </row>
    <row r="285" spans="2:12" s="15" customFormat="1">
      <c r="B285" s="18"/>
      <c r="C285" s="6"/>
      <c r="D285" s="85"/>
      <c r="E285" s="152"/>
      <c r="F285" s="216"/>
      <c r="G285" s="104">
        <f>G280+G281+G282+G283+G284</f>
        <v>10899</v>
      </c>
      <c r="H285" s="87"/>
      <c r="I285" s="87"/>
      <c r="L285" s="11"/>
    </row>
    <row r="286" spans="2:12" s="15" customFormat="1" ht="18" customHeight="1">
      <c r="B286" s="90" t="s">
        <v>352</v>
      </c>
      <c r="C286" s="1146" t="s">
        <v>243</v>
      </c>
      <c r="D286" s="1147"/>
      <c r="E286" s="1147"/>
      <c r="F286" s="1147"/>
      <c r="G286" s="1148"/>
      <c r="L286" s="11"/>
    </row>
    <row r="287" spans="2:12" s="15" customFormat="1" ht="18" customHeight="1">
      <c r="B287" s="91"/>
      <c r="C287" s="1149" t="s">
        <v>482</v>
      </c>
      <c r="D287" s="1150"/>
      <c r="E287" s="1150"/>
      <c r="F287" s="1150"/>
      <c r="G287" s="1151"/>
      <c r="L287" s="11"/>
    </row>
    <row r="288" spans="2:12" s="15" customFormat="1" ht="18" customHeight="1">
      <c r="B288" s="18" t="s">
        <v>353</v>
      </c>
      <c r="C288" s="17" t="s">
        <v>39</v>
      </c>
      <c r="D288" s="177" t="s">
        <v>17</v>
      </c>
      <c r="E288" s="138">
        <v>3</v>
      </c>
      <c r="F288" s="199">
        <v>37.5</v>
      </c>
      <c r="G288" s="191">
        <f>E288*F288</f>
        <v>112.5</v>
      </c>
      <c r="I288" s="16">
        <v>730402</v>
      </c>
      <c r="J288" s="55">
        <v>730402</v>
      </c>
      <c r="K288" s="56" t="s">
        <v>128</v>
      </c>
      <c r="L288" s="11"/>
    </row>
    <row r="289" spans="2:12" s="15" customFormat="1" ht="20.100000000000001" customHeight="1">
      <c r="B289" s="18" t="s">
        <v>354</v>
      </c>
      <c r="C289" s="19" t="s">
        <v>416</v>
      </c>
      <c r="D289" s="1" t="s">
        <v>17</v>
      </c>
      <c r="E289" s="46">
        <v>3</v>
      </c>
      <c r="F289" s="198">
        <v>50</v>
      </c>
      <c r="G289" s="185">
        <f>E289*F289</f>
        <v>150</v>
      </c>
      <c r="I289" s="16">
        <v>730402</v>
      </c>
      <c r="J289" s="55">
        <v>730402</v>
      </c>
      <c r="K289" s="56" t="s">
        <v>128</v>
      </c>
      <c r="L289" s="11"/>
    </row>
    <row r="290" spans="2:12" s="15" customFormat="1" ht="37.5" customHeight="1">
      <c r="B290" s="18" t="s">
        <v>355</v>
      </c>
      <c r="C290" s="3" t="s">
        <v>438</v>
      </c>
      <c r="D290" s="1" t="s">
        <v>16</v>
      </c>
      <c r="E290" s="46">
        <v>200</v>
      </c>
      <c r="F290" s="198">
        <v>18</v>
      </c>
      <c r="G290" s="185">
        <f>E290*F290</f>
        <v>3600</v>
      </c>
      <c r="I290" s="16">
        <v>730402</v>
      </c>
      <c r="J290" s="55">
        <v>730402</v>
      </c>
      <c r="K290" s="56" t="s">
        <v>128</v>
      </c>
      <c r="L290" s="11"/>
    </row>
    <row r="291" spans="2:12" s="15" customFormat="1" ht="49.5" customHeight="1">
      <c r="B291" s="18" t="s">
        <v>356</v>
      </c>
      <c r="C291" s="7" t="s">
        <v>46</v>
      </c>
      <c r="D291" s="1" t="s">
        <v>16</v>
      </c>
      <c r="E291" s="46">
        <v>27.37</v>
      </c>
      <c r="F291" s="198">
        <v>22</v>
      </c>
      <c r="G291" s="185">
        <f>E291*F291</f>
        <v>602.14</v>
      </c>
      <c r="I291" s="16">
        <v>730402</v>
      </c>
      <c r="J291" s="55">
        <v>730402</v>
      </c>
      <c r="K291" s="56" t="s">
        <v>128</v>
      </c>
      <c r="L291" s="11"/>
    </row>
    <row r="292" spans="2:12" s="15" customFormat="1" ht="28.5" customHeight="1">
      <c r="B292" s="18" t="s">
        <v>357</v>
      </c>
      <c r="C292" s="3" t="s">
        <v>411</v>
      </c>
      <c r="D292" s="1" t="s">
        <v>17</v>
      </c>
      <c r="E292" s="46">
        <v>4</v>
      </c>
      <c r="F292" s="199">
        <v>300</v>
      </c>
      <c r="G292" s="185">
        <f>E292*F292</f>
        <v>1200</v>
      </c>
      <c r="I292" s="16">
        <v>730402</v>
      </c>
      <c r="J292" s="55">
        <v>730402</v>
      </c>
      <c r="K292" s="56" t="s">
        <v>128</v>
      </c>
      <c r="L292" s="11"/>
    </row>
    <row r="293" spans="2:12" s="15" customFormat="1" ht="26.25" customHeight="1">
      <c r="B293" s="18"/>
      <c r="C293" s="19"/>
      <c r="D293" s="5"/>
      <c r="E293" s="143"/>
      <c r="F293" s="206"/>
      <c r="G293" s="104">
        <f>SUM(G288:G292)</f>
        <v>5664.64</v>
      </c>
      <c r="L293" s="11"/>
    </row>
    <row r="294" spans="2:12" s="15" customFormat="1">
      <c r="B294" s="91"/>
      <c r="C294" s="1149" t="s">
        <v>480</v>
      </c>
      <c r="D294" s="1150"/>
      <c r="E294" s="1150"/>
      <c r="F294" s="1150"/>
      <c r="G294" s="1151"/>
      <c r="L294" s="11"/>
    </row>
    <row r="295" spans="2:12" s="15" customFormat="1" ht="30" customHeight="1">
      <c r="B295" s="17" t="s">
        <v>358</v>
      </c>
      <c r="C295" s="7" t="s">
        <v>108</v>
      </c>
      <c r="D295" s="1" t="s">
        <v>16</v>
      </c>
      <c r="E295" s="46">
        <v>3.57</v>
      </c>
      <c r="F295" s="203">
        <v>300</v>
      </c>
      <c r="G295" s="185">
        <f>E295*F295</f>
        <v>1071</v>
      </c>
      <c r="I295" s="16">
        <v>730402</v>
      </c>
      <c r="J295" s="55">
        <v>730402</v>
      </c>
      <c r="K295" s="56" t="s">
        <v>128</v>
      </c>
      <c r="L295" s="11"/>
    </row>
    <row r="296" spans="2:12" s="15" customFormat="1" ht="20.100000000000001" customHeight="1">
      <c r="B296" s="17" t="s">
        <v>359</v>
      </c>
      <c r="C296" s="83" t="s">
        <v>116</v>
      </c>
      <c r="D296" s="84" t="s">
        <v>16</v>
      </c>
      <c r="E296" s="46">
        <v>0.68</v>
      </c>
      <c r="F296" s="203">
        <v>200</v>
      </c>
      <c r="G296" s="185">
        <f>E296*F296</f>
        <v>136</v>
      </c>
      <c r="I296" s="16">
        <v>730402</v>
      </c>
      <c r="J296" s="55">
        <v>730402</v>
      </c>
      <c r="K296" s="56" t="s">
        <v>128</v>
      </c>
      <c r="L296" s="11"/>
    </row>
    <row r="297" spans="2:12" s="15" customFormat="1">
      <c r="B297" s="17"/>
      <c r="C297" s="19"/>
      <c r="D297" s="85"/>
      <c r="E297" s="143"/>
      <c r="F297" s="216"/>
      <c r="G297" s="104">
        <f>SUM(G295:G296)</f>
        <v>1207</v>
      </c>
      <c r="L297" s="11"/>
    </row>
    <row r="298" spans="2:12" s="15" customFormat="1">
      <c r="B298" s="35"/>
      <c r="C298" s="1149" t="s">
        <v>479</v>
      </c>
      <c r="D298" s="1150"/>
      <c r="E298" s="1150"/>
      <c r="F298" s="1150"/>
      <c r="G298" s="1151"/>
      <c r="L298" s="11"/>
    </row>
    <row r="299" spans="2:12" s="15" customFormat="1" ht="33" customHeight="1">
      <c r="B299" s="18" t="s">
        <v>360</v>
      </c>
      <c r="C299" s="7" t="s">
        <v>408</v>
      </c>
      <c r="D299" s="1" t="s">
        <v>16</v>
      </c>
      <c r="E299" s="46">
        <v>45</v>
      </c>
      <c r="F299" s="198">
        <v>24.5</v>
      </c>
      <c r="G299" s="185">
        <f>E299*F299</f>
        <v>1102.5</v>
      </c>
      <c r="I299" s="16">
        <v>730402</v>
      </c>
      <c r="J299" s="55">
        <v>730402</v>
      </c>
      <c r="K299" s="56" t="s">
        <v>128</v>
      </c>
      <c r="L299" s="11"/>
    </row>
    <row r="300" spans="2:12" s="15" customFormat="1" ht="33" customHeight="1">
      <c r="B300" s="18" t="s">
        <v>361</v>
      </c>
      <c r="C300" s="7" t="s">
        <v>108</v>
      </c>
      <c r="D300" s="1" t="s">
        <v>16</v>
      </c>
      <c r="E300" s="46">
        <v>5.92</v>
      </c>
      <c r="F300" s="198">
        <v>300</v>
      </c>
      <c r="G300" s="185">
        <f>E300*F300</f>
        <v>1776</v>
      </c>
      <c r="I300" s="16"/>
      <c r="J300" s="55"/>
      <c r="K300" s="56"/>
      <c r="L300" s="11"/>
    </row>
    <row r="301" spans="2:12" s="15" customFormat="1" ht="33" customHeight="1">
      <c r="B301" s="18" t="s">
        <v>457</v>
      </c>
      <c r="C301" s="7" t="s">
        <v>116</v>
      </c>
      <c r="D301" s="1" t="s">
        <v>16</v>
      </c>
      <c r="E301" s="46">
        <v>1.18</v>
      </c>
      <c r="F301" s="198">
        <v>200</v>
      </c>
      <c r="G301" s="185">
        <f>E301*F301</f>
        <v>236</v>
      </c>
      <c r="I301" s="16"/>
      <c r="J301" s="55"/>
      <c r="K301" s="56"/>
      <c r="L301" s="11"/>
    </row>
    <row r="302" spans="2:12" s="15" customFormat="1">
      <c r="B302" s="1153"/>
      <c r="C302" s="1154"/>
      <c r="D302" s="1154"/>
      <c r="E302" s="1154"/>
      <c r="F302" s="1155"/>
      <c r="G302" s="104">
        <f>SUM(G299:G301)</f>
        <v>3114.5</v>
      </c>
      <c r="L302" s="11"/>
    </row>
    <row r="303" spans="2:12" s="15" customFormat="1" ht="18" customHeight="1">
      <c r="B303" s="92" t="s">
        <v>362</v>
      </c>
      <c r="C303" s="1146" t="s">
        <v>117</v>
      </c>
      <c r="D303" s="1147"/>
      <c r="E303" s="1147"/>
      <c r="F303" s="1147"/>
      <c r="G303" s="1148"/>
      <c r="L303" s="11"/>
    </row>
    <row r="304" spans="2:12" s="15" customFormat="1">
      <c r="B304" s="47"/>
      <c r="C304" s="1149" t="s">
        <v>485</v>
      </c>
      <c r="D304" s="1150"/>
      <c r="E304" s="1150"/>
      <c r="F304" s="1150"/>
      <c r="G304" s="1151"/>
      <c r="L304" s="11"/>
    </row>
    <row r="305" spans="2:16" s="15" customFormat="1" ht="39.950000000000003" customHeight="1">
      <c r="B305" s="20" t="s">
        <v>363</v>
      </c>
      <c r="C305" s="2" t="s">
        <v>118</v>
      </c>
      <c r="D305" s="177" t="s">
        <v>17</v>
      </c>
      <c r="E305" s="143">
        <v>4</v>
      </c>
      <c r="F305" s="203">
        <v>90</v>
      </c>
      <c r="G305" s="185">
        <f>E305*F305</f>
        <v>360</v>
      </c>
      <c r="I305" s="16">
        <v>730402</v>
      </c>
      <c r="J305" s="55">
        <v>730402</v>
      </c>
      <c r="K305" s="56" t="s">
        <v>128</v>
      </c>
      <c r="L305" s="11"/>
    </row>
    <row r="306" spans="2:16" s="15" customFormat="1" ht="20.100000000000001" customHeight="1">
      <c r="B306" s="20" t="s">
        <v>364</v>
      </c>
      <c r="C306" s="17" t="s">
        <v>119</v>
      </c>
      <c r="D306" s="177" t="s">
        <v>17</v>
      </c>
      <c r="E306" s="143">
        <v>4</v>
      </c>
      <c r="F306" s="203">
        <v>40</v>
      </c>
      <c r="G306" s="185">
        <f>E306*F306</f>
        <v>160</v>
      </c>
      <c r="I306" s="16">
        <v>730402</v>
      </c>
      <c r="J306" s="55">
        <v>730402</v>
      </c>
      <c r="K306" s="56" t="s">
        <v>128</v>
      </c>
      <c r="L306" s="11"/>
    </row>
    <row r="307" spans="2:16" s="15" customFormat="1">
      <c r="B307" s="1143"/>
      <c r="C307" s="1144"/>
      <c r="D307" s="1144"/>
      <c r="E307" s="1144"/>
      <c r="F307" s="1145"/>
      <c r="G307" s="104">
        <f>SUM(G305:G306)</f>
        <v>520</v>
      </c>
      <c r="L307" s="11"/>
    </row>
    <row r="308" spans="2:16" s="15" customFormat="1">
      <c r="B308" s="92" t="s">
        <v>365</v>
      </c>
      <c r="C308" s="1146" t="s">
        <v>120</v>
      </c>
      <c r="D308" s="1147"/>
      <c r="E308" s="1147"/>
      <c r="F308" s="1147"/>
      <c r="G308" s="1148"/>
      <c r="L308" s="11"/>
    </row>
    <row r="309" spans="2:16" s="15" customFormat="1">
      <c r="B309" s="47"/>
      <c r="C309" s="1149" t="s">
        <v>109</v>
      </c>
      <c r="D309" s="1150"/>
      <c r="E309" s="1150"/>
      <c r="F309" s="1150"/>
      <c r="G309" s="1151"/>
      <c r="L309" s="11"/>
    </row>
    <row r="310" spans="2:16" s="15" customFormat="1" ht="56.25" customHeight="1">
      <c r="B310" s="17" t="s">
        <v>325</v>
      </c>
      <c r="C310" s="18" t="s">
        <v>443</v>
      </c>
      <c r="D310" s="1" t="s">
        <v>16</v>
      </c>
      <c r="E310" s="46">
        <v>10</v>
      </c>
      <c r="F310" s="199">
        <v>30</v>
      </c>
      <c r="G310" s="185">
        <f>E310*F310</f>
        <v>300</v>
      </c>
      <c r="I310" s="16">
        <v>730402</v>
      </c>
      <c r="J310" s="55">
        <v>730402</v>
      </c>
      <c r="K310" s="56" t="s">
        <v>128</v>
      </c>
      <c r="L310" s="11"/>
    </row>
    <row r="311" spans="2:16" s="15" customFormat="1" ht="30" customHeight="1">
      <c r="B311" s="17" t="s">
        <v>366</v>
      </c>
      <c r="C311" s="7" t="s">
        <v>245</v>
      </c>
      <c r="D311" s="1" t="s">
        <v>16</v>
      </c>
      <c r="E311" s="46">
        <v>10</v>
      </c>
      <c r="F311" s="199">
        <v>9.94</v>
      </c>
      <c r="G311" s="185">
        <f>E311*F311</f>
        <v>99.399999999999991</v>
      </c>
      <c r="I311" s="16">
        <v>730402</v>
      </c>
      <c r="J311" s="55">
        <v>730402</v>
      </c>
      <c r="K311" s="56" t="s">
        <v>128</v>
      </c>
      <c r="L311" s="11"/>
    </row>
    <row r="312" spans="2:16" s="15" customFormat="1">
      <c r="B312" s="17"/>
      <c r="C312" s="132"/>
      <c r="D312" s="123"/>
      <c r="E312" s="154"/>
      <c r="F312" s="213"/>
      <c r="G312" s="104">
        <f>SUM(G310:G311)</f>
        <v>399.4</v>
      </c>
      <c r="L312" s="11"/>
    </row>
    <row r="313" spans="2:16" s="15" customFormat="1">
      <c r="B313" s="92" t="s">
        <v>367</v>
      </c>
      <c r="C313" s="90" t="s">
        <v>121</v>
      </c>
      <c r="D313" s="93"/>
      <c r="E313" s="155"/>
      <c r="F313" s="218"/>
      <c r="G313" s="111"/>
      <c r="L313" s="11"/>
    </row>
    <row r="314" spans="2:16" s="15" customFormat="1" ht="20.100000000000001" customHeight="1">
      <c r="B314" s="18" t="s">
        <v>368</v>
      </c>
      <c r="C314" s="18" t="s">
        <v>122</v>
      </c>
      <c r="D314" s="94" t="s">
        <v>17</v>
      </c>
      <c r="E314" s="156">
        <v>23</v>
      </c>
      <c r="F314" s="203">
        <v>440</v>
      </c>
      <c r="G314" s="192">
        <f>E314*F314</f>
        <v>10120</v>
      </c>
      <c r="I314" s="16">
        <v>730402</v>
      </c>
      <c r="J314" s="55">
        <v>730402</v>
      </c>
      <c r="K314" s="56" t="s">
        <v>128</v>
      </c>
      <c r="L314" s="11"/>
    </row>
    <row r="315" spans="2:16" s="15" customFormat="1" ht="20.100000000000001" customHeight="1">
      <c r="B315" s="18" t="s">
        <v>369</v>
      </c>
      <c r="C315" s="18" t="s">
        <v>123</v>
      </c>
      <c r="D315" s="95" t="s">
        <v>16</v>
      </c>
      <c r="E315" s="156">
        <v>30</v>
      </c>
      <c r="F315" s="219">
        <v>13</v>
      </c>
      <c r="G315" s="192">
        <f>E315*F315</f>
        <v>390</v>
      </c>
      <c r="I315" s="16">
        <v>730402</v>
      </c>
      <c r="J315" s="55">
        <v>730402</v>
      </c>
      <c r="K315" s="56" t="s">
        <v>128</v>
      </c>
      <c r="L315" s="11"/>
    </row>
    <row r="316" spans="2:16" s="15" customFormat="1" ht="20.100000000000001" customHeight="1">
      <c r="B316" s="18" t="s">
        <v>370</v>
      </c>
      <c r="C316" s="18" t="s">
        <v>412</v>
      </c>
      <c r="D316" s="177" t="s">
        <v>48</v>
      </c>
      <c r="E316" s="46">
        <v>1</v>
      </c>
      <c r="F316" s="203">
        <v>300</v>
      </c>
      <c r="G316" s="185">
        <f>E316*F316</f>
        <v>300</v>
      </c>
      <c r="I316" s="16">
        <v>730402</v>
      </c>
      <c r="J316" s="55">
        <v>730402</v>
      </c>
      <c r="K316" s="56" t="s">
        <v>128</v>
      </c>
      <c r="L316" s="11"/>
      <c r="N316" s="122"/>
    </row>
    <row r="317" spans="2:16" s="15" customFormat="1" ht="20.100000000000001" customHeight="1">
      <c r="B317" s="18" t="s">
        <v>371</v>
      </c>
      <c r="C317" s="18" t="s">
        <v>124</v>
      </c>
      <c r="D317" s="177" t="s">
        <v>48</v>
      </c>
      <c r="E317" s="46">
        <v>1</v>
      </c>
      <c r="F317" s="203">
        <v>360</v>
      </c>
      <c r="G317" s="185">
        <f>E317*F317</f>
        <v>360</v>
      </c>
      <c r="I317" s="16">
        <v>730402</v>
      </c>
      <c r="J317" s="55">
        <v>730402</v>
      </c>
      <c r="K317" s="56" t="s">
        <v>128</v>
      </c>
      <c r="L317" s="11"/>
    </row>
    <row r="318" spans="2:16" s="15" customFormat="1" ht="20.100000000000001" customHeight="1">
      <c r="B318" s="18" t="s">
        <v>372</v>
      </c>
      <c r="C318" s="18" t="s">
        <v>125</v>
      </c>
      <c r="D318" s="177" t="s">
        <v>48</v>
      </c>
      <c r="E318" s="46">
        <v>1</v>
      </c>
      <c r="F318" s="203">
        <v>200</v>
      </c>
      <c r="G318" s="185">
        <f>E318*F318</f>
        <v>200</v>
      </c>
      <c r="I318" s="16">
        <v>730402</v>
      </c>
      <c r="J318" s="55">
        <v>730402</v>
      </c>
      <c r="K318" s="56" t="s">
        <v>128</v>
      </c>
      <c r="L318" s="11"/>
    </row>
    <row r="319" spans="2:16">
      <c r="B319" s="1152"/>
      <c r="C319" s="1152"/>
      <c r="D319" s="1152"/>
      <c r="E319" s="1152"/>
      <c r="F319" s="1152"/>
      <c r="G319" s="107">
        <f>SUM(G314:G318)</f>
        <v>11370</v>
      </c>
      <c r="P319" s="121"/>
    </row>
    <row r="320" spans="2:16">
      <c r="F320" s="220" t="s">
        <v>395</v>
      </c>
      <c r="G320" s="113">
        <f>+G17+G26+G29+G57+G67+G74+G80+G93+G101+G111+G116+G127+G136+G142+G145+G156+G172+G179+G186+G207+G213+G223+G230+G233+G241+G244+G252+G256+G259+G273+G278+G285+G293+G297+G302+G307+G312+G319</f>
        <v>222809.81650000002</v>
      </c>
      <c r="M320" s="118"/>
      <c r="N320" s="119"/>
    </row>
    <row r="321" spans="3:16">
      <c r="E321" s="158"/>
      <c r="F321" s="221" t="s">
        <v>394</v>
      </c>
      <c r="G321" s="159">
        <f>+G320*0.12</f>
        <v>26737.17798</v>
      </c>
      <c r="M321" s="119"/>
      <c r="N321" s="119"/>
      <c r="P321" s="121"/>
    </row>
    <row r="322" spans="3:16">
      <c r="C322" s="96"/>
      <c r="E322" s="158"/>
      <c r="F322" s="221" t="s">
        <v>396</v>
      </c>
      <c r="G322" s="113">
        <f>+G320+G321</f>
        <v>249546.99448000002</v>
      </c>
      <c r="H322" s="99"/>
      <c r="I322" s="99"/>
      <c r="M322" s="119"/>
      <c r="N322" s="119"/>
      <c r="O322" s="121"/>
    </row>
    <row r="323" spans="3:16">
      <c r="N323" s="119"/>
      <c r="P323" s="98"/>
    </row>
    <row r="324" spans="3:16">
      <c r="P324" s="98"/>
    </row>
    <row r="325" spans="3:16">
      <c r="M325" s="119"/>
      <c r="N325" s="119"/>
      <c r="O325" s="119"/>
    </row>
    <row r="326" spans="3:16">
      <c r="N326" s="119"/>
    </row>
    <row r="329" spans="3:16">
      <c r="G329" s="120"/>
    </row>
  </sheetData>
  <autoFilter ref="B9:L172"/>
  <mergeCells count="34">
    <mergeCell ref="C143:G143"/>
    <mergeCell ref="B6:G6"/>
    <mergeCell ref="C8:G8"/>
    <mergeCell ref="C81:G81"/>
    <mergeCell ref="C95:G95"/>
    <mergeCell ref="C103:G103"/>
    <mergeCell ref="C112:G112"/>
    <mergeCell ref="C113:G113"/>
    <mergeCell ref="C117:G117"/>
    <mergeCell ref="C128:G128"/>
    <mergeCell ref="C137:G137"/>
    <mergeCell ref="C138:G138"/>
    <mergeCell ref="C286:G286"/>
    <mergeCell ref="B145:F145"/>
    <mergeCell ref="C146:G146"/>
    <mergeCell ref="C147:G147"/>
    <mergeCell ref="C157:G157"/>
    <mergeCell ref="C173:G173"/>
    <mergeCell ref="C180:G180"/>
    <mergeCell ref="C187:G187"/>
    <mergeCell ref="C214:G214"/>
    <mergeCell ref="C224:G224"/>
    <mergeCell ref="C242:G242"/>
    <mergeCell ref="C245:G245"/>
    <mergeCell ref="B307:F307"/>
    <mergeCell ref="C308:G308"/>
    <mergeCell ref="C309:G309"/>
    <mergeCell ref="B319:F319"/>
    <mergeCell ref="C287:G287"/>
    <mergeCell ref="C294:G294"/>
    <mergeCell ref="C298:G298"/>
    <mergeCell ref="B302:F302"/>
    <mergeCell ref="C303:G303"/>
    <mergeCell ref="C304:G304"/>
  </mergeCells>
  <printOptions horizontalCentered="1"/>
  <pageMargins left="0" right="0" top="0" bottom="0" header="0.31496062992125984" footer="0.31496062992125984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55"/>
  <sheetViews>
    <sheetView workbookViewId="0">
      <selection activeCell="H13" sqref="H13"/>
    </sheetView>
  </sheetViews>
  <sheetFormatPr baseColWidth="10" defaultRowHeight="15" customHeight="1"/>
  <cols>
    <col min="1" max="1" width="10" style="622" customWidth="1"/>
    <col min="2" max="2" width="48.7109375" style="622" bestFit="1" customWidth="1"/>
    <col min="3" max="4" width="12.42578125" style="622" customWidth="1"/>
    <col min="5" max="7" width="11.42578125" style="622"/>
    <col min="8" max="8" width="30" style="622" bestFit="1" customWidth="1"/>
    <col min="9" max="9" width="12.42578125" style="622" bestFit="1" customWidth="1"/>
    <col min="10" max="256" width="11.42578125" style="622"/>
    <col min="257" max="257" width="10" style="622" customWidth="1"/>
    <col min="258" max="258" width="48.7109375" style="622" bestFit="1" customWidth="1"/>
    <col min="259" max="260" width="12.42578125" style="622" customWidth="1"/>
    <col min="261" max="263" width="11.42578125" style="622"/>
    <col min="264" max="264" width="30" style="622" bestFit="1" customWidth="1"/>
    <col min="265" max="265" width="12.42578125" style="622" bestFit="1" customWidth="1"/>
    <col min="266" max="512" width="11.42578125" style="622"/>
    <col min="513" max="513" width="10" style="622" customWidth="1"/>
    <col min="514" max="514" width="48.7109375" style="622" bestFit="1" customWidth="1"/>
    <col min="515" max="516" width="12.42578125" style="622" customWidth="1"/>
    <col min="517" max="519" width="11.42578125" style="622"/>
    <col min="520" max="520" width="30" style="622" bestFit="1" customWidth="1"/>
    <col min="521" max="521" width="12.42578125" style="622" bestFit="1" customWidth="1"/>
    <col min="522" max="768" width="11.42578125" style="622"/>
    <col min="769" max="769" width="10" style="622" customWidth="1"/>
    <col min="770" max="770" width="48.7109375" style="622" bestFit="1" customWidth="1"/>
    <col min="771" max="772" width="12.42578125" style="622" customWidth="1"/>
    <col min="773" max="775" width="11.42578125" style="622"/>
    <col min="776" max="776" width="30" style="622" bestFit="1" customWidth="1"/>
    <col min="777" max="777" width="12.42578125" style="622" bestFit="1" customWidth="1"/>
    <col min="778" max="1024" width="11.42578125" style="622"/>
    <col min="1025" max="1025" width="10" style="622" customWidth="1"/>
    <col min="1026" max="1026" width="48.7109375" style="622" bestFit="1" customWidth="1"/>
    <col min="1027" max="1028" width="12.42578125" style="622" customWidth="1"/>
    <col min="1029" max="1031" width="11.42578125" style="622"/>
    <col min="1032" max="1032" width="30" style="622" bestFit="1" customWidth="1"/>
    <col min="1033" max="1033" width="12.42578125" style="622" bestFit="1" customWidth="1"/>
    <col min="1034" max="1280" width="11.42578125" style="622"/>
    <col min="1281" max="1281" width="10" style="622" customWidth="1"/>
    <col min="1282" max="1282" width="48.7109375" style="622" bestFit="1" customWidth="1"/>
    <col min="1283" max="1284" width="12.42578125" style="622" customWidth="1"/>
    <col min="1285" max="1287" width="11.42578125" style="622"/>
    <col min="1288" max="1288" width="30" style="622" bestFit="1" customWidth="1"/>
    <col min="1289" max="1289" width="12.42578125" style="622" bestFit="1" customWidth="1"/>
    <col min="1290" max="1536" width="11.42578125" style="622"/>
    <col min="1537" max="1537" width="10" style="622" customWidth="1"/>
    <col min="1538" max="1538" width="48.7109375" style="622" bestFit="1" customWidth="1"/>
    <col min="1539" max="1540" width="12.42578125" style="622" customWidth="1"/>
    <col min="1541" max="1543" width="11.42578125" style="622"/>
    <col min="1544" max="1544" width="30" style="622" bestFit="1" customWidth="1"/>
    <col min="1545" max="1545" width="12.42578125" style="622" bestFit="1" customWidth="1"/>
    <col min="1546" max="1792" width="11.42578125" style="622"/>
    <col min="1793" max="1793" width="10" style="622" customWidth="1"/>
    <col min="1794" max="1794" width="48.7109375" style="622" bestFit="1" customWidth="1"/>
    <col min="1795" max="1796" width="12.42578125" style="622" customWidth="1"/>
    <col min="1797" max="1799" width="11.42578125" style="622"/>
    <col min="1800" max="1800" width="30" style="622" bestFit="1" customWidth="1"/>
    <col min="1801" max="1801" width="12.42578125" style="622" bestFit="1" customWidth="1"/>
    <col min="1802" max="2048" width="11.42578125" style="622"/>
    <col min="2049" max="2049" width="10" style="622" customWidth="1"/>
    <col min="2050" max="2050" width="48.7109375" style="622" bestFit="1" customWidth="1"/>
    <col min="2051" max="2052" width="12.42578125" style="622" customWidth="1"/>
    <col min="2053" max="2055" width="11.42578125" style="622"/>
    <col min="2056" max="2056" width="30" style="622" bestFit="1" customWidth="1"/>
    <col min="2057" max="2057" width="12.42578125" style="622" bestFit="1" customWidth="1"/>
    <col min="2058" max="2304" width="11.42578125" style="622"/>
    <col min="2305" max="2305" width="10" style="622" customWidth="1"/>
    <col min="2306" max="2306" width="48.7109375" style="622" bestFit="1" customWidth="1"/>
    <col min="2307" max="2308" width="12.42578125" style="622" customWidth="1"/>
    <col min="2309" max="2311" width="11.42578125" style="622"/>
    <col min="2312" max="2312" width="30" style="622" bestFit="1" customWidth="1"/>
    <col min="2313" max="2313" width="12.42578125" style="622" bestFit="1" customWidth="1"/>
    <col min="2314" max="2560" width="11.42578125" style="622"/>
    <col min="2561" max="2561" width="10" style="622" customWidth="1"/>
    <col min="2562" max="2562" width="48.7109375" style="622" bestFit="1" customWidth="1"/>
    <col min="2563" max="2564" width="12.42578125" style="622" customWidth="1"/>
    <col min="2565" max="2567" width="11.42578125" style="622"/>
    <col min="2568" max="2568" width="30" style="622" bestFit="1" customWidth="1"/>
    <col min="2569" max="2569" width="12.42578125" style="622" bestFit="1" customWidth="1"/>
    <col min="2570" max="2816" width="11.42578125" style="622"/>
    <col min="2817" max="2817" width="10" style="622" customWidth="1"/>
    <col min="2818" max="2818" width="48.7109375" style="622" bestFit="1" customWidth="1"/>
    <col min="2819" max="2820" width="12.42578125" style="622" customWidth="1"/>
    <col min="2821" max="2823" width="11.42578125" style="622"/>
    <col min="2824" max="2824" width="30" style="622" bestFit="1" customWidth="1"/>
    <col min="2825" max="2825" width="12.42578125" style="622" bestFit="1" customWidth="1"/>
    <col min="2826" max="3072" width="11.42578125" style="622"/>
    <col min="3073" max="3073" width="10" style="622" customWidth="1"/>
    <col min="3074" max="3074" width="48.7109375" style="622" bestFit="1" customWidth="1"/>
    <col min="3075" max="3076" width="12.42578125" style="622" customWidth="1"/>
    <col min="3077" max="3079" width="11.42578125" style="622"/>
    <col min="3080" max="3080" width="30" style="622" bestFit="1" customWidth="1"/>
    <col min="3081" max="3081" width="12.42578125" style="622" bestFit="1" customWidth="1"/>
    <col min="3082" max="3328" width="11.42578125" style="622"/>
    <col min="3329" max="3329" width="10" style="622" customWidth="1"/>
    <col min="3330" max="3330" width="48.7109375" style="622" bestFit="1" customWidth="1"/>
    <col min="3331" max="3332" width="12.42578125" style="622" customWidth="1"/>
    <col min="3333" max="3335" width="11.42578125" style="622"/>
    <col min="3336" max="3336" width="30" style="622" bestFit="1" customWidth="1"/>
    <col min="3337" max="3337" width="12.42578125" style="622" bestFit="1" customWidth="1"/>
    <col min="3338" max="3584" width="11.42578125" style="622"/>
    <col min="3585" max="3585" width="10" style="622" customWidth="1"/>
    <col min="3586" max="3586" width="48.7109375" style="622" bestFit="1" customWidth="1"/>
    <col min="3587" max="3588" width="12.42578125" style="622" customWidth="1"/>
    <col min="3589" max="3591" width="11.42578125" style="622"/>
    <col min="3592" max="3592" width="30" style="622" bestFit="1" customWidth="1"/>
    <col min="3593" max="3593" width="12.42578125" style="622" bestFit="1" customWidth="1"/>
    <col min="3594" max="3840" width="11.42578125" style="622"/>
    <col min="3841" max="3841" width="10" style="622" customWidth="1"/>
    <col min="3842" max="3842" width="48.7109375" style="622" bestFit="1" customWidth="1"/>
    <col min="3843" max="3844" width="12.42578125" style="622" customWidth="1"/>
    <col min="3845" max="3847" width="11.42578125" style="622"/>
    <col min="3848" max="3848" width="30" style="622" bestFit="1" customWidth="1"/>
    <col min="3849" max="3849" width="12.42578125" style="622" bestFit="1" customWidth="1"/>
    <col min="3850" max="4096" width="11.42578125" style="622"/>
    <col min="4097" max="4097" width="10" style="622" customWidth="1"/>
    <col min="4098" max="4098" width="48.7109375" style="622" bestFit="1" customWidth="1"/>
    <col min="4099" max="4100" width="12.42578125" style="622" customWidth="1"/>
    <col min="4101" max="4103" width="11.42578125" style="622"/>
    <col min="4104" max="4104" width="30" style="622" bestFit="1" customWidth="1"/>
    <col min="4105" max="4105" width="12.42578125" style="622" bestFit="1" customWidth="1"/>
    <col min="4106" max="4352" width="11.42578125" style="622"/>
    <col min="4353" max="4353" width="10" style="622" customWidth="1"/>
    <col min="4354" max="4354" width="48.7109375" style="622" bestFit="1" customWidth="1"/>
    <col min="4355" max="4356" width="12.42578125" style="622" customWidth="1"/>
    <col min="4357" max="4359" width="11.42578125" style="622"/>
    <col min="4360" max="4360" width="30" style="622" bestFit="1" customWidth="1"/>
    <col min="4361" max="4361" width="12.42578125" style="622" bestFit="1" customWidth="1"/>
    <col min="4362" max="4608" width="11.42578125" style="622"/>
    <col min="4609" max="4609" width="10" style="622" customWidth="1"/>
    <col min="4610" max="4610" width="48.7109375" style="622" bestFit="1" customWidth="1"/>
    <col min="4611" max="4612" width="12.42578125" style="622" customWidth="1"/>
    <col min="4613" max="4615" width="11.42578125" style="622"/>
    <col min="4616" max="4616" width="30" style="622" bestFit="1" customWidth="1"/>
    <col min="4617" max="4617" width="12.42578125" style="622" bestFit="1" customWidth="1"/>
    <col min="4618" max="4864" width="11.42578125" style="622"/>
    <col min="4865" max="4865" width="10" style="622" customWidth="1"/>
    <col min="4866" max="4866" width="48.7109375" style="622" bestFit="1" customWidth="1"/>
    <col min="4867" max="4868" width="12.42578125" style="622" customWidth="1"/>
    <col min="4869" max="4871" width="11.42578125" style="622"/>
    <col min="4872" max="4872" width="30" style="622" bestFit="1" customWidth="1"/>
    <col min="4873" max="4873" width="12.42578125" style="622" bestFit="1" customWidth="1"/>
    <col min="4874" max="5120" width="11.42578125" style="622"/>
    <col min="5121" max="5121" width="10" style="622" customWidth="1"/>
    <col min="5122" max="5122" width="48.7109375" style="622" bestFit="1" customWidth="1"/>
    <col min="5123" max="5124" width="12.42578125" style="622" customWidth="1"/>
    <col min="5125" max="5127" width="11.42578125" style="622"/>
    <col min="5128" max="5128" width="30" style="622" bestFit="1" customWidth="1"/>
    <col min="5129" max="5129" width="12.42578125" style="622" bestFit="1" customWidth="1"/>
    <col min="5130" max="5376" width="11.42578125" style="622"/>
    <col min="5377" max="5377" width="10" style="622" customWidth="1"/>
    <col min="5378" max="5378" width="48.7109375" style="622" bestFit="1" customWidth="1"/>
    <col min="5379" max="5380" width="12.42578125" style="622" customWidth="1"/>
    <col min="5381" max="5383" width="11.42578125" style="622"/>
    <col min="5384" max="5384" width="30" style="622" bestFit="1" customWidth="1"/>
    <col min="5385" max="5385" width="12.42578125" style="622" bestFit="1" customWidth="1"/>
    <col min="5386" max="5632" width="11.42578125" style="622"/>
    <col min="5633" max="5633" width="10" style="622" customWidth="1"/>
    <col min="5634" max="5634" width="48.7109375" style="622" bestFit="1" customWidth="1"/>
    <col min="5635" max="5636" width="12.42578125" style="622" customWidth="1"/>
    <col min="5637" max="5639" width="11.42578125" style="622"/>
    <col min="5640" max="5640" width="30" style="622" bestFit="1" customWidth="1"/>
    <col min="5641" max="5641" width="12.42578125" style="622" bestFit="1" customWidth="1"/>
    <col min="5642" max="5888" width="11.42578125" style="622"/>
    <col min="5889" max="5889" width="10" style="622" customWidth="1"/>
    <col min="5890" max="5890" width="48.7109375" style="622" bestFit="1" customWidth="1"/>
    <col min="5891" max="5892" width="12.42578125" style="622" customWidth="1"/>
    <col min="5893" max="5895" width="11.42578125" style="622"/>
    <col min="5896" max="5896" width="30" style="622" bestFit="1" customWidth="1"/>
    <col min="5897" max="5897" width="12.42578125" style="622" bestFit="1" customWidth="1"/>
    <col min="5898" max="6144" width="11.42578125" style="622"/>
    <col min="6145" max="6145" width="10" style="622" customWidth="1"/>
    <col min="6146" max="6146" width="48.7109375" style="622" bestFit="1" customWidth="1"/>
    <col min="6147" max="6148" width="12.42578125" style="622" customWidth="1"/>
    <col min="6149" max="6151" width="11.42578125" style="622"/>
    <col min="6152" max="6152" width="30" style="622" bestFit="1" customWidth="1"/>
    <col min="6153" max="6153" width="12.42578125" style="622" bestFit="1" customWidth="1"/>
    <col min="6154" max="6400" width="11.42578125" style="622"/>
    <col min="6401" max="6401" width="10" style="622" customWidth="1"/>
    <col min="6402" max="6402" width="48.7109375" style="622" bestFit="1" customWidth="1"/>
    <col min="6403" max="6404" width="12.42578125" style="622" customWidth="1"/>
    <col min="6405" max="6407" width="11.42578125" style="622"/>
    <col min="6408" max="6408" width="30" style="622" bestFit="1" customWidth="1"/>
    <col min="6409" max="6409" width="12.42578125" style="622" bestFit="1" customWidth="1"/>
    <col min="6410" max="6656" width="11.42578125" style="622"/>
    <col min="6657" max="6657" width="10" style="622" customWidth="1"/>
    <col min="6658" max="6658" width="48.7109375" style="622" bestFit="1" customWidth="1"/>
    <col min="6659" max="6660" width="12.42578125" style="622" customWidth="1"/>
    <col min="6661" max="6663" width="11.42578125" style="622"/>
    <col min="6664" max="6664" width="30" style="622" bestFit="1" customWidth="1"/>
    <col min="6665" max="6665" width="12.42578125" style="622" bestFit="1" customWidth="1"/>
    <col min="6666" max="6912" width="11.42578125" style="622"/>
    <col min="6913" max="6913" width="10" style="622" customWidth="1"/>
    <col min="6914" max="6914" width="48.7109375" style="622" bestFit="1" customWidth="1"/>
    <col min="6915" max="6916" width="12.42578125" style="622" customWidth="1"/>
    <col min="6917" max="6919" width="11.42578125" style="622"/>
    <col min="6920" max="6920" width="30" style="622" bestFit="1" customWidth="1"/>
    <col min="6921" max="6921" width="12.42578125" style="622" bestFit="1" customWidth="1"/>
    <col min="6922" max="7168" width="11.42578125" style="622"/>
    <col min="7169" max="7169" width="10" style="622" customWidth="1"/>
    <col min="7170" max="7170" width="48.7109375" style="622" bestFit="1" customWidth="1"/>
    <col min="7171" max="7172" width="12.42578125" style="622" customWidth="1"/>
    <col min="7173" max="7175" width="11.42578125" style="622"/>
    <col min="7176" max="7176" width="30" style="622" bestFit="1" customWidth="1"/>
    <col min="7177" max="7177" width="12.42578125" style="622" bestFit="1" customWidth="1"/>
    <col min="7178" max="7424" width="11.42578125" style="622"/>
    <col min="7425" max="7425" width="10" style="622" customWidth="1"/>
    <col min="7426" max="7426" width="48.7109375" style="622" bestFit="1" customWidth="1"/>
    <col min="7427" max="7428" width="12.42578125" style="622" customWidth="1"/>
    <col min="7429" max="7431" width="11.42578125" style="622"/>
    <col min="7432" max="7432" width="30" style="622" bestFit="1" customWidth="1"/>
    <col min="7433" max="7433" width="12.42578125" style="622" bestFit="1" customWidth="1"/>
    <col min="7434" max="7680" width="11.42578125" style="622"/>
    <col min="7681" max="7681" width="10" style="622" customWidth="1"/>
    <col min="7682" max="7682" width="48.7109375" style="622" bestFit="1" customWidth="1"/>
    <col min="7683" max="7684" width="12.42578125" style="622" customWidth="1"/>
    <col min="7685" max="7687" width="11.42578125" style="622"/>
    <col min="7688" max="7688" width="30" style="622" bestFit="1" customWidth="1"/>
    <col min="7689" max="7689" width="12.42578125" style="622" bestFit="1" customWidth="1"/>
    <col min="7690" max="7936" width="11.42578125" style="622"/>
    <col min="7937" max="7937" width="10" style="622" customWidth="1"/>
    <col min="7938" max="7938" width="48.7109375" style="622" bestFit="1" customWidth="1"/>
    <col min="7939" max="7940" width="12.42578125" style="622" customWidth="1"/>
    <col min="7941" max="7943" width="11.42578125" style="622"/>
    <col min="7944" max="7944" width="30" style="622" bestFit="1" customWidth="1"/>
    <col min="7945" max="7945" width="12.42578125" style="622" bestFit="1" customWidth="1"/>
    <col min="7946" max="8192" width="11.42578125" style="622"/>
    <col min="8193" max="8193" width="10" style="622" customWidth="1"/>
    <col min="8194" max="8194" width="48.7109375" style="622" bestFit="1" customWidth="1"/>
    <col min="8195" max="8196" width="12.42578125" style="622" customWidth="1"/>
    <col min="8197" max="8199" width="11.42578125" style="622"/>
    <col min="8200" max="8200" width="30" style="622" bestFit="1" customWidth="1"/>
    <col min="8201" max="8201" width="12.42578125" style="622" bestFit="1" customWidth="1"/>
    <col min="8202" max="8448" width="11.42578125" style="622"/>
    <col min="8449" max="8449" width="10" style="622" customWidth="1"/>
    <col min="8450" max="8450" width="48.7109375" style="622" bestFit="1" customWidth="1"/>
    <col min="8451" max="8452" width="12.42578125" style="622" customWidth="1"/>
    <col min="8453" max="8455" width="11.42578125" style="622"/>
    <col min="8456" max="8456" width="30" style="622" bestFit="1" customWidth="1"/>
    <col min="8457" max="8457" width="12.42578125" style="622" bestFit="1" customWidth="1"/>
    <col min="8458" max="8704" width="11.42578125" style="622"/>
    <col min="8705" max="8705" width="10" style="622" customWidth="1"/>
    <col min="8706" max="8706" width="48.7109375" style="622" bestFit="1" customWidth="1"/>
    <col min="8707" max="8708" width="12.42578125" style="622" customWidth="1"/>
    <col min="8709" max="8711" width="11.42578125" style="622"/>
    <col min="8712" max="8712" width="30" style="622" bestFit="1" customWidth="1"/>
    <col min="8713" max="8713" width="12.42578125" style="622" bestFit="1" customWidth="1"/>
    <col min="8714" max="8960" width="11.42578125" style="622"/>
    <col min="8961" max="8961" width="10" style="622" customWidth="1"/>
    <col min="8962" max="8962" width="48.7109375" style="622" bestFit="1" customWidth="1"/>
    <col min="8963" max="8964" width="12.42578125" style="622" customWidth="1"/>
    <col min="8965" max="8967" width="11.42578125" style="622"/>
    <col min="8968" max="8968" width="30" style="622" bestFit="1" customWidth="1"/>
    <col min="8969" max="8969" width="12.42578125" style="622" bestFit="1" customWidth="1"/>
    <col min="8970" max="9216" width="11.42578125" style="622"/>
    <col min="9217" max="9217" width="10" style="622" customWidth="1"/>
    <col min="9218" max="9218" width="48.7109375" style="622" bestFit="1" customWidth="1"/>
    <col min="9219" max="9220" width="12.42578125" style="622" customWidth="1"/>
    <col min="9221" max="9223" width="11.42578125" style="622"/>
    <col min="9224" max="9224" width="30" style="622" bestFit="1" customWidth="1"/>
    <col min="9225" max="9225" width="12.42578125" style="622" bestFit="1" customWidth="1"/>
    <col min="9226" max="9472" width="11.42578125" style="622"/>
    <col min="9473" max="9473" width="10" style="622" customWidth="1"/>
    <col min="9474" max="9474" width="48.7109375" style="622" bestFit="1" customWidth="1"/>
    <col min="9475" max="9476" width="12.42578125" style="622" customWidth="1"/>
    <col min="9477" max="9479" width="11.42578125" style="622"/>
    <col min="9480" max="9480" width="30" style="622" bestFit="1" customWidth="1"/>
    <col min="9481" max="9481" width="12.42578125" style="622" bestFit="1" customWidth="1"/>
    <col min="9482" max="9728" width="11.42578125" style="622"/>
    <col min="9729" max="9729" width="10" style="622" customWidth="1"/>
    <col min="9730" max="9730" width="48.7109375" style="622" bestFit="1" customWidth="1"/>
    <col min="9731" max="9732" width="12.42578125" style="622" customWidth="1"/>
    <col min="9733" max="9735" width="11.42578125" style="622"/>
    <col min="9736" max="9736" width="30" style="622" bestFit="1" customWidth="1"/>
    <col min="9737" max="9737" width="12.42578125" style="622" bestFit="1" customWidth="1"/>
    <col min="9738" max="9984" width="11.42578125" style="622"/>
    <col min="9985" max="9985" width="10" style="622" customWidth="1"/>
    <col min="9986" max="9986" width="48.7109375" style="622" bestFit="1" customWidth="1"/>
    <col min="9987" max="9988" width="12.42578125" style="622" customWidth="1"/>
    <col min="9989" max="9991" width="11.42578125" style="622"/>
    <col min="9992" max="9992" width="30" style="622" bestFit="1" customWidth="1"/>
    <col min="9993" max="9993" width="12.42578125" style="622" bestFit="1" customWidth="1"/>
    <col min="9994" max="10240" width="11.42578125" style="622"/>
    <col min="10241" max="10241" width="10" style="622" customWidth="1"/>
    <col min="10242" max="10242" width="48.7109375" style="622" bestFit="1" customWidth="1"/>
    <col min="10243" max="10244" width="12.42578125" style="622" customWidth="1"/>
    <col min="10245" max="10247" width="11.42578125" style="622"/>
    <col min="10248" max="10248" width="30" style="622" bestFit="1" customWidth="1"/>
    <col min="10249" max="10249" width="12.42578125" style="622" bestFit="1" customWidth="1"/>
    <col min="10250" max="10496" width="11.42578125" style="622"/>
    <col min="10497" max="10497" width="10" style="622" customWidth="1"/>
    <col min="10498" max="10498" width="48.7109375" style="622" bestFit="1" customWidth="1"/>
    <col min="10499" max="10500" width="12.42578125" style="622" customWidth="1"/>
    <col min="10501" max="10503" width="11.42578125" style="622"/>
    <col min="10504" max="10504" width="30" style="622" bestFit="1" customWidth="1"/>
    <col min="10505" max="10505" width="12.42578125" style="622" bestFit="1" customWidth="1"/>
    <col min="10506" max="10752" width="11.42578125" style="622"/>
    <col min="10753" max="10753" width="10" style="622" customWidth="1"/>
    <col min="10754" max="10754" width="48.7109375" style="622" bestFit="1" customWidth="1"/>
    <col min="10755" max="10756" width="12.42578125" style="622" customWidth="1"/>
    <col min="10757" max="10759" width="11.42578125" style="622"/>
    <col min="10760" max="10760" width="30" style="622" bestFit="1" customWidth="1"/>
    <col min="10761" max="10761" width="12.42578125" style="622" bestFit="1" customWidth="1"/>
    <col min="10762" max="11008" width="11.42578125" style="622"/>
    <col min="11009" max="11009" width="10" style="622" customWidth="1"/>
    <col min="11010" max="11010" width="48.7109375" style="622" bestFit="1" customWidth="1"/>
    <col min="11011" max="11012" width="12.42578125" style="622" customWidth="1"/>
    <col min="11013" max="11015" width="11.42578125" style="622"/>
    <col min="11016" max="11016" width="30" style="622" bestFit="1" customWidth="1"/>
    <col min="11017" max="11017" width="12.42578125" style="622" bestFit="1" customWidth="1"/>
    <col min="11018" max="11264" width="11.42578125" style="622"/>
    <col min="11265" max="11265" width="10" style="622" customWidth="1"/>
    <col min="11266" max="11266" width="48.7109375" style="622" bestFit="1" customWidth="1"/>
    <col min="11267" max="11268" width="12.42578125" style="622" customWidth="1"/>
    <col min="11269" max="11271" width="11.42578125" style="622"/>
    <col min="11272" max="11272" width="30" style="622" bestFit="1" customWidth="1"/>
    <col min="11273" max="11273" width="12.42578125" style="622" bestFit="1" customWidth="1"/>
    <col min="11274" max="11520" width="11.42578125" style="622"/>
    <col min="11521" max="11521" width="10" style="622" customWidth="1"/>
    <col min="11522" max="11522" width="48.7109375" style="622" bestFit="1" customWidth="1"/>
    <col min="11523" max="11524" width="12.42578125" style="622" customWidth="1"/>
    <col min="11525" max="11527" width="11.42578125" style="622"/>
    <col min="11528" max="11528" width="30" style="622" bestFit="1" customWidth="1"/>
    <col min="11529" max="11529" width="12.42578125" style="622" bestFit="1" customWidth="1"/>
    <col min="11530" max="11776" width="11.42578125" style="622"/>
    <col min="11777" max="11777" width="10" style="622" customWidth="1"/>
    <col min="11778" max="11778" width="48.7109375" style="622" bestFit="1" customWidth="1"/>
    <col min="11779" max="11780" width="12.42578125" style="622" customWidth="1"/>
    <col min="11781" max="11783" width="11.42578125" style="622"/>
    <col min="11784" max="11784" width="30" style="622" bestFit="1" customWidth="1"/>
    <col min="11785" max="11785" width="12.42578125" style="622" bestFit="1" customWidth="1"/>
    <col min="11786" max="12032" width="11.42578125" style="622"/>
    <col min="12033" max="12033" width="10" style="622" customWidth="1"/>
    <col min="12034" max="12034" width="48.7109375" style="622" bestFit="1" customWidth="1"/>
    <col min="12035" max="12036" width="12.42578125" style="622" customWidth="1"/>
    <col min="12037" max="12039" width="11.42578125" style="622"/>
    <col min="12040" max="12040" width="30" style="622" bestFit="1" customWidth="1"/>
    <col min="12041" max="12041" width="12.42578125" style="622" bestFit="1" customWidth="1"/>
    <col min="12042" max="12288" width="11.42578125" style="622"/>
    <col min="12289" max="12289" width="10" style="622" customWidth="1"/>
    <col min="12290" max="12290" width="48.7109375" style="622" bestFit="1" customWidth="1"/>
    <col min="12291" max="12292" width="12.42578125" style="622" customWidth="1"/>
    <col min="12293" max="12295" width="11.42578125" style="622"/>
    <col min="12296" max="12296" width="30" style="622" bestFit="1" customWidth="1"/>
    <col min="12297" max="12297" width="12.42578125" style="622" bestFit="1" customWidth="1"/>
    <col min="12298" max="12544" width="11.42578125" style="622"/>
    <col min="12545" max="12545" width="10" style="622" customWidth="1"/>
    <col min="12546" max="12546" width="48.7109375" style="622" bestFit="1" customWidth="1"/>
    <col min="12547" max="12548" width="12.42578125" style="622" customWidth="1"/>
    <col min="12549" max="12551" width="11.42578125" style="622"/>
    <col min="12552" max="12552" width="30" style="622" bestFit="1" customWidth="1"/>
    <col min="12553" max="12553" width="12.42578125" style="622" bestFit="1" customWidth="1"/>
    <col min="12554" max="12800" width="11.42578125" style="622"/>
    <col min="12801" max="12801" width="10" style="622" customWidth="1"/>
    <col min="12802" max="12802" width="48.7109375" style="622" bestFit="1" customWidth="1"/>
    <col min="12803" max="12804" width="12.42578125" style="622" customWidth="1"/>
    <col min="12805" max="12807" width="11.42578125" style="622"/>
    <col min="12808" max="12808" width="30" style="622" bestFit="1" customWidth="1"/>
    <col min="12809" max="12809" width="12.42578125" style="622" bestFit="1" customWidth="1"/>
    <col min="12810" max="13056" width="11.42578125" style="622"/>
    <col min="13057" max="13057" width="10" style="622" customWidth="1"/>
    <col min="13058" max="13058" width="48.7109375" style="622" bestFit="1" customWidth="1"/>
    <col min="13059" max="13060" width="12.42578125" style="622" customWidth="1"/>
    <col min="13061" max="13063" width="11.42578125" style="622"/>
    <col min="13064" max="13064" width="30" style="622" bestFit="1" customWidth="1"/>
    <col min="13065" max="13065" width="12.42578125" style="622" bestFit="1" customWidth="1"/>
    <col min="13066" max="13312" width="11.42578125" style="622"/>
    <col min="13313" max="13313" width="10" style="622" customWidth="1"/>
    <col min="13314" max="13314" width="48.7109375" style="622" bestFit="1" customWidth="1"/>
    <col min="13315" max="13316" width="12.42578125" style="622" customWidth="1"/>
    <col min="13317" max="13319" width="11.42578125" style="622"/>
    <col min="13320" max="13320" width="30" style="622" bestFit="1" customWidth="1"/>
    <col min="13321" max="13321" width="12.42578125" style="622" bestFit="1" customWidth="1"/>
    <col min="13322" max="13568" width="11.42578125" style="622"/>
    <col min="13569" max="13569" width="10" style="622" customWidth="1"/>
    <col min="13570" max="13570" width="48.7109375" style="622" bestFit="1" customWidth="1"/>
    <col min="13571" max="13572" width="12.42578125" style="622" customWidth="1"/>
    <col min="13573" max="13575" width="11.42578125" style="622"/>
    <col min="13576" max="13576" width="30" style="622" bestFit="1" customWidth="1"/>
    <col min="13577" max="13577" width="12.42578125" style="622" bestFit="1" customWidth="1"/>
    <col min="13578" max="13824" width="11.42578125" style="622"/>
    <col min="13825" max="13825" width="10" style="622" customWidth="1"/>
    <col min="13826" max="13826" width="48.7109375" style="622" bestFit="1" customWidth="1"/>
    <col min="13827" max="13828" width="12.42578125" style="622" customWidth="1"/>
    <col min="13829" max="13831" width="11.42578125" style="622"/>
    <col min="13832" max="13832" width="30" style="622" bestFit="1" customWidth="1"/>
    <col min="13833" max="13833" width="12.42578125" style="622" bestFit="1" customWidth="1"/>
    <col min="13834" max="14080" width="11.42578125" style="622"/>
    <col min="14081" max="14081" width="10" style="622" customWidth="1"/>
    <col min="14082" max="14082" width="48.7109375" style="622" bestFit="1" customWidth="1"/>
    <col min="14083" max="14084" width="12.42578125" style="622" customWidth="1"/>
    <col min="14085" max="14087" width="11.42578125" style="622"/>
    <col min="14088" max="14088" width="30" style="622" bestFit="1" customWidth="1"/>
    <col min="14089" max="14089" width="12.42578125" style="622" bestFit="1" customWidth="1"/>
    <col min="14090" max="14336" width="11.42578125" style="622"/>
    <col min="14337" max="14337" width="10" style="622" customWidth="1"/>
    <col min="14338" max="14338" width="48.7109375" style="622" bestFit="1" customWidth="1"/>
    <col min="14339" max="14340" width="12.42578125" style="622" customWidth="1"/>
    <col min="14341" max="14343" width="11.42578125" style="622"/>
    <col min="14344" max="14344" width="30" style="622" bestFit="1" customWidth="1"/>
    <col min="14345" max="14345" width="12.42578125" style="622" bestFit="1" customWidth="1"/>
    <col min="14346" max="14592" width="11.42578125" style="622"/>
    <col min="14593" max="14593" width="10" style="622" customWidth="1"/>
    <col min="14594" max="14594" width="48.7109375" style="622" bestFit="1" customWidth="1"/>
    <col min="14595" max="14596" width="12.42578125" style="622" customWidth="1"/>
    <col min="14597" max="14599" width="11.42578125" style="622"/>
    <col min="14600" max="14600" width="30" style="622" bestFit="1" customWidth="1"/>
    <col min="14601" max="14601" width="12.42578125" style="622" bestFit="1" customWidth="1"/>
    <col min="14602" max="14848" width="11.42578125" style="622"/>
    <col min="14849" max="14849" width="10" style="622" customWidth="1"/>
    <col min="14850" max="14850" width="48.7109375" style="622" bestFit="1" customWidth="1"/>
    <col min="14851" max="14852" width="12.42578125" style="622" customWidth="1"/>
    <col min="14853" max="14855" width="11.42578125" style="622"/>
    <col min="14856" max="14856" width="30" style="622" bestFit="1" customWidth="1"/>
    <col min="14857" max="14857" width="12.42578125" style="622" bestFit="1" customWidth="1"/>
    <col min="14858" max="15104" width="11.42578125" style="622"/>
    <col min="15105" max="15105" width="10" style="622" customWidth="1"/>
    <col min="15106" max="15106" width="48.7109375" style="622" bestFit="1" customWidth="1"/>
    <col min="15107" max="15108" width="12.42578125" style="622" customWidth="1"/>
    <col min="15109" max="15111" width="11.42578125" style="622"/>
    <col min="15112" max="15112" width="30" style="622" bestFit="1" customWidth="1"/>
    <col min="15113" max="15113" width="12.42578125" style="622" bestFit="1" customWidth="1"/>
    <col min="15114" max="15360" width="11.42578125" style="622"/>
    <col min="15361" max="15361" width="10" style="622" customWidth="1"/>
    <col min="15362" max="15362" width="48.7109375" style="622" bestFit="1" customWidth="1"/>
    <col min="15363" max="15364" width="12.42578125" style="622" customWidth="1"/>
    <col min="15365" max="15367" width="11.42578125" style="622"/>
    <col min="15368" max="15368" width="30" style="622" bestFit="1" customWidth="1"/>
    <col min="15369" max="15369" width="12.42578125" style="622" bestFit="1" customWidth="1"/>
    <col min="15370" max="15616" width="11.42578125" style="622"/>
    <col min="15617" max="15617" width="10" style="622" customWidth="1"/>
    <col min="15618" max="15618" width="48.7109375" style="622" bestFit="1" customWidth="1"/>
    <col min="15619" max="15620" width="12.42578125" style="622" customWidth="1"/>
    <col min="15621" max="15623" width="11.42578125" style="622"/>
    <col min="15624" max="15624" width="30" style="622" bestFit="1" customWidth="1"/>
    <col min="15625" max="15625" width="12.42578125" style="622" bestFit="1" customWidth="1"/>
    <col min="15626" max="15872" width="11.42578125" style="622"/>
    <col min="15873" max="15873" width="10" style="622" customWidth="1"/>
    <col min="15874" max="15874" width="48.7109375" style="622" bestFit="1" customWidth="1"/>
    <col min="15875" max="15876" width="12.42578125" style="622" customWidth="1"/>
    <col min="15877" max="15879" width="11.42578125" style="622"/>
    <col min="15880" max="15880" width="30" style="622" bestFit="1" customWidth="1"/>
    <col min="15881" max="15881" width="12.42578125" style="622" bestFit="1" customWidth="1"/>
    <col min="15882" max="16128" width="11.42578125" style="622"/>
    <col min="16129" max="16129" width="10" style="622" customWidth="1"/>
    <col min="16130" max="16130" width="48.7109375" style="622" bestFit="1" customWidth="1"/>
    <col min="16131" max="16132" width="12.42578125" style="622" customWidth="1"/>
    <col min="16133" max="16135" width="11.42578125" style="622"/>
    <col min="16136" max="16136" width="30" style="622" bestFit="1" customWidth="1"/>
    <col min="16137" max="16137" width="12.42578125" style="622" bestFit="1" customWidth="1"/>
    <col min="16138" max="16384" width="11.42578125" style="622"/>
  </cols>
  <sheetData>
    <row r="1" spans="1:4" ht="18">
      <c r="A1" s="1168" t="s">
        <v>1377</v>
      </c>
      <c r="B1" s="1169"/>
      <c r="C1" s="1169"/>
      <c r="D1" s="1170"/>
    </row>
    <row r="3" spans="1:4" ht="15" customHeight="1">
      <c r="A3" s="407">
        <v>1</v>
      </c>
      <c r="B3" s="407">
        <v>2</v>
      </c>
      <c r="C3" s="407">
        <v>3</v>
      </c>
      <c r="D3" s="407">
        <v>4</v>
      </c>
    </row>
    <row r="4" spans="1:4" ht="15" customHeight="1">
      <c r="A4" s="407" t="s">
        <v>546</v>
      </c>
      <c r="B4" s="407" t="s">
        <v>1259</v>
      </c>
      <c r="C4" s="407" t="s">
        <v>1311</v>
      </c>
      <c r="D4" s="407" t="s">
        <v>1378</v>
      </c>
    </row>
    <row r="5" spans="1:4" ht="15" customHeight="1">
      <c r="A5" s="635">
        <v>1</v>
      </c>
      <c r="B5" s="636" t="s">
        <v>1379</v>
      </c>
      <c r="C5" s="637">
        <v>6</v>
      </c>
      <c r="D5" s="637">
        <f>C5/8</f>
        <v>0.75</v>
      </c>
    </row>
    <row r="6" spans="1:4" ht="15" customHeight="1">
      <c r="A6" s="635">
        <v>2</v>
      </c>
      <c r="B6" s="636" t="s">
        <v>1380</v>
      </c>
      <c r="C6" s="637">
        <v>28</v>
      </c>
      <c r="D6" s="637">
        <f t="shared" ref="D6:D55" si="0">C6/8</f>
        <v>3.5</v>
      </c>
    </row>
    <row r="7" spans="1:4" ht="15" customHeight="1">
      <c r="A7" s="635">
        <v>3</v>
      </c>
      <c r="B7" s="636" t="s">
        <v>1381</v>
      </c>
      <c r="C7" s="637">
        <v>25</v>
      </c>
      <c r="D7" s="637">
        <f t="shared" si="0"/>
        <v>3.125</v>
      </c>
    </row>
    <row r="8" spans="1:4" ht="15" customHeight="1">
      <c r="A8" s="635">
        <v>4</v>
      </c>
      <c r="B8" s="636" t="s">
        <v>1382</v>
      </c>
      <c r="C8" s="637">
        <v>15</v>
      </c>
      <c r="D8" s="637">
        <f t="shared" si="0"/>
        <v>1.875</v>
      </c>
    </row>
    <row r="9" spans="1:4" ht="15" customHeight="1">
      <c r="A9" s="635">
        <v>5</v>
      </c>
      <c r="B9" s="636" t="s">
        <v>1383</v>
      </c>
      <c r="C9" s="637">
        <v>25</v>
      </c>
      <c r="D9" s="637">
        <f t="shared" si="0"/>
        <v>3.125</v>
      </c>
    </row>
    <row r="10" spans="1:4" ht="15" customHeight="1">
      <c r="A10" s="635">
        <v>6</v>
      </c>
      <c r="B10" s="636" t="s">
        <v>1384</v>
      </c>
      <c r="C10" s="637">
        <v>150</v>
      </c>
      <c r="D10" s="637">
        <f t="shared" si="0"/>
        <v>18.75</v>
      </c>
    </row>
    <row r="11" spans="1:4" ht="15" customHeight="1">
      <c r="A11" s="635">
        <v>7</v>
      </c>
      <c r="B11" s="636" t="s">
        <v>1385</v>
      </c>
      <c r="C11" s="637">
        <v>0.5</v>
      </c>
      <c r="D11" s="637">
        <f t="shared" si="0"/>
        <v>6.25E-2</v>
      </c>
    </row>
    <row r="12" spans="1:4" ht="15" customHeight="1">
      <c r="A12" s="635">
        <v>8</v>
      </c>
      <c r="B12" s="636" t="s">
        <v>1386</v>
      </c>
      <c r="C12" s="637">
        <v>0.3</v>
      </c>
      <c r="D12" s="637">
        <f t="shared" si="0"/>
        <v>3.7499999999999999E-2</v>
      </c>
    </row>
    <row r="13" spans="1:4" ht="15" customHeight="1">
      <c r="A13" s="635">
        <v>9</v>
      </c>
      <c r="B13" s="636" t="s">
        <v>1387</v>
      </c>
      <c r="C13" s="637">
        <v>240</v>
      </c>
      <c r="D13" s="637">
        <v>80</v>
      </c>
    </row>
    <row r="14" spans="1:4" ht="15" customHeight="1">
      <c r="A14" s="635">
        <v>10</v>
      </c>
      <c r="B14" s="636" t="s">
        <v>1388</v>
      </c>
      <c r="C14" s="637">
        <v>200</v>
      </c>
      <c r="D14" s="637">
        <f t="shared" si="0"/>
        <v>25</v>
      </c>
    </row>
    <row r="15" spans="1:4" ht="15" customHeight="1">
      <c r="A15" s="635">
        <v>11</v>
      </c>
      <c r="B15" s="636" t="s">
        <v>1389</v>
      </c>
      <c r="C15" s="637">
        <v>120</v>
      </c>
      <c r="D15" s="637">
        <f t="shared" si="0"/>
        <v>15</v>
      </c>
    </row>
    <row r="16" spans="1:4" ht="15" customHeight="1">
      <c r="A16" s="635">
        <v>12</v>
      </c>
      <c r="B16" s="636" t="s">
        <v>1390</v>
      </c>
      <c r="C16" s="637">
        <v>120</v>
      </c>
      <c r="D16" s="637">
        <f t="shared" si="0"/>
        <v>15</v>
      </c>
    </row>
    <row r="17" spans="1:4" ht="15" customHeight="1">
      <c r="A17" s="635">
        <v>13</v>
      </c>
      <c r="B17" s="636" t="s">
        <v>1391</v>
      </c>
      <c r="C17" s="637">
        <v>320</v>
      </c>
      <c r="D17" s="637">
        <f t="shared" si="0"/>
        <v>40</v>
      </c>
    </row>
    <row r="18" spans="1:4" ht="15" customHeight="1">
      <c r="A18" s="635">
        <v>14</v>
      </c>
      <c r="B18" s="636" t="s">
        <v>1392</v>
      </c>
      <c r="C18" s="637">
        <v>28</v>
      </c>
      <c r="D18" s="637">
        <f t="shared" si="0"/>
        <v>3.5</v>
      </c>
    </row>
    <row r="19" spans="1:4" ht="15" customHeight="1">
      <c r="A19" s="635">
        <v>15</v>
      </c>
      <c r="B19" s="636" t="s">
        <v>1393</v>
      </c>
      <c r="C19" s="637">
        <f>30*8</f>
        <v>240</v>
      </c>
      <c r="D19" s="637">
        <f t="shared" si="0"/>
        <v>30</v>
      </c>
    </row>
    <row r="20" spans="1:4" ht="15" customHeight="1">
      <c r="A20" s="635">
        <v>16</v>
      </c>
      <c r="B20" s="636" t="s">
        <v>1394</v>
      </c>
      <c r="C20" s="637">
        <v>400</v>
      </c>
      <c r="D20" s="637">
        <f t="shared" si="0"/>
        <v>50</v>
      </c>
    </row>
    <row r="21" spans="1:4" ht="15" customHeight="1">
      <c r="A21" s="635">
        <v>17</v>
      </c>
      <c r="B21" s="636" t="s">
        <v>1395</v>
      </c>
      <c r="C21" s="637">
        <v>40</v>
      </c>
      <c r="D21" s="637">
        <f t="shared" si="0"/>
        <v>5</v>
      </c>
    </row>
    <row r="22" spans="1:4" ht="15" customHeight="1">
      <c r="A22" s="635">
        <v>18</v>
      </c>
      <c r="B22" s="636" t="s">
        <v>1396</v>
      </c>
      <c r="C22" s="637">
        <v>0</v>
      </c>
      <c r="D22" s="637">
        <f t="shared" si="0"/>
        <v>0</v>
      </c>
    </row>
    <row r="23" spans="1:4" ht="15" customHeight="1">
      <c r="A23" s="635">
        <v>19</v>
      </c>
      <c r="B23" s="636" t="s">
        <v>1397</v>
      </c>
      <c r="C23" s="637">
        <v>240</v>
      </c>
      <c r="D23" s="637">
        <f t="shared" si="0"/>
        <v>30</v>
      </c>
    </row>
    <row r="24" spans="1:4" ht="15" customHeight="1">
      <c r="A24" s="635">
        <v>20</v>
      </c>
      <c r="B24" s="636"/>
      <c r="C24" s="637">
        <v>0</v>
      </c>
      <c r="D24" s="637">
        <f t="shared" si="0"/>
        <v>0</v>
      </c>
    </row>
    <row r="25" spans="1:4" ht="15" customHeight="1">
      <c r="A25" s="635">
        <v>21</v>
      </c>
      <c r="B25" s="636" t="s">
        <v>1398</v>
      </c>
      <c r="C25" s="637">
        <v>0</v>
      </c>
      <c r="D25" s="637">
        <f t="shared" si="0"/>
        <v>0</v>
      </c>
    </row>
    <row r="26" spans="1:4" ht="15" customHeight="1">
      <c r="A26" s="635">
        <v>22</v>
      </c>
      <c r="B26" s="636" t="s">
        <v>1398</v>
      </c>
      <c r="C26" s="637">
        <v>0</v>
      </c>
      <c r="D26" s="637">
        <f t="shared" si="0"/>
        <v>0</v>
      </c>
    </row>
    <row r="27" spans="1:4" ht="15" customHeight="1">
      <c r="A27" s="635">
        <v>23</v>
      </c>
      <c r="B27" s="636" t="s">
        <v>1398</v>
      </c>
      <c r="C27" s="637">
        <v>0</v>
      </c>
      <c r="D27" s="637">
        <f t="shared" si="0"/>
        <v>0</v>
      </c>
    </row>
    <row r="28" spans="1:4" ht="15" customHeight="1">
      <c r="A28" s="635">
        <v>24</v>
      </c>
      <c r="B28" s="636" t="s">
        <v>1398</v>
      </c>
      <c r="C28" s="637">
        <v>0</v>
      </c>
      <c r="D28" s="637">
        <f t="shared" si="0"/>
        <v>0</v>
      </c>
    </row>
    <row r="29" spans="1:4" ht="15" customHeight="1">
      <c r="A29" s="635">
        <v>25</v>
      </c>
      <c r="B29" s="636" t="s">
        <v>1398</v>
      </c>
      <c r="C29" s="637">
        <v>0</v>
      </c>
      <c r="D29" s="637">
        <f t="shared" si="0"/>
        <v>0</v>
      </c>
    </row>
    <row r="30" spans="1:4" ht="15" customHeight="1">
      <c r="A30" s="635">
        <v>26</v>
      </c>
      <c r="B30" s="636" t="s">
        <v>1398</v>
      </c>
      <c r="C30" s="637">
        <v>0</v>
      </c>
      <c r="D30" s="637">
        <f t="shared" si="0"/>
        <v>0</v>
      </c>
    </row>
    <row r="31" spans="1:4" ht="15" customHeight="1">
      <c r="A31" s="635">
        <v>27</v>
      </c>
      <c r="B31" s="636" t="s">
        <v>1398</v>
      </c>
      <c r="C31" s="637">
        <v>0</v>
      </c>
      <c r="D31" s="637">
        <f t="shared" si="0"/>
        <v>0</v>
      </c>
    </row>
    <row r="32" spans="1:4" ht="15" customHeight="1">
      <c r="A32" s="635">
        <v>28</v>
      </c>
      <c r="B32" s="636" t="s">
        <v>1398</v>
      </c>
      <c r="C32" s="637">
        <v>0</v>
      </c>
      <c r="D32" s="637">
        <f t="shared" si="0"/>
        <v>0</v>
      </c>
    </row>
    <row r="33" spans="1:8" ht="15" customHeight="1">
      <c r="A33" s="635">
        <v>29</v>
      </c>
      <c r="B33" s="636" t="s">
        <v>1398</v>
      </c>
      <c r="C33" s="637">
        <v>0</v>
      </c>
      <c r="D33" s="637">
        <f t="shared" si="0"/>
        <v>0</v>
      </c>
    </row>
    <row r="34" spans="1:8" ht="15" customHeight="1">
      <c r="A34" s="635">
        <v>30</v>
      </c>
      <c r="B34" s="636" t="s">
        <v>1398</v>
      </c>
      <c r="C34" s="637">
        <v>0</v>
      </c>
      <c r="D34" s="637">
        <f t="shared" si="0"/>
        <v>0</v>
      </c>
    </row>
    <row r="35" spans="1:8" ht="15" customHeight="1">
      <c r="A35" s="635">
        <v>31</v>
      </c>
      <c r="B35" s="636" t="s">
        <v>1398</v>
      </c>
      <c r="C35" s="637">
        <v>0</v>
      </c>
      <c r="D35" s="637">
        <f t="shared" si="0"/>
        <v>0</v>
      </c>
    </row>
    <row r="36" spans="1:8" ht="15" customHeight="1">
      <c r="A36" s="635">
        <v>32</v>
      </c>
      <c r="B36" s="636" t="s">
        <v>1398</v>
      </c>
      <c r="C36" s="637">
        <v>0</v>
      </c>
      <c r="D36" s="637">
        <f t="shared" si="0"/>
        <v>0</v>
      </c>
    </row>
    <row r="37" spans="1:8" ht="15" customHeight="1">
      <c r="A37" s="635">
        <v>33</v>
      </c>
      <c r="B37" s="636" t="s">
        <v>1398</v>
      </c>
      <c r="C37" s="637">
        <v>0</v>
      </c>
      <c r="D37" s="637">
        <f t="shared" si="0"/>
        <v>0</v>
      </c>
    </row>
    <row r="38" spans="1:8" ht="15" customHeight="1">
      <c r="A38" s="635">
        <v>34</v>
      </c>
      <c r="B38" s="636" t="s">
        <v>1398</v>
      </c>
      <c r="C38" s="637">
        <v>0</v>
      </c>
      <c r="D38" s="637">
        <f t="shared" si="0"/>
        <v>0</v>
      </c>
    </row>
    <row r="39" spans="1:8" ht="15" customHeight="1">
      <c r="A39" s="635">
        <v>35</v>
      </c>
      <c r="B39" s="636" t="s">
        <v>1398</v>
      </c>
      <c r="C39" s="637">
        <v>0</v>
      </c>
      <c r="D39" s="637">
        <f t="shared" si="0"/>
        <v>0</v>
      </c>
    </row>
    <row r="40" spans="1:8" s="638" customFormat="1" ht="15" customHeight="1">
      <c r="A40" s="418">
        <v>36</v>
      </c>
      <c r="B40" s="636" t="s">
        <v>1398</v>
      </c>
      <c r="C40" s="637">
        <v>0</v>
      </c>
      <c r="D40" s="637">
        <f t="shared" si="0"/>
        <v>0</v>
      </c>
      <c r="F40" s="622"/>
      <c r="G40" s="622"/>
      <c r="H40" s="622"/>
    </row>
    <row r="41" spans="1:8" ht="15" customHeight="1">
      <c r="A41" s="635">
        <v>37</v>
      </c>
      <c r="B41" s="636" t="s">
        <v>1398</v>
      </c>
      <c r="C41" s="637">
        <v>0</v>
      </c>
      <c r="D41" s="637">
        <f t="shared" si="0"/>
        <v>0</v>
      </c>
    </row>
    <row r="42" spans="1:8" ht="15" customHeight="1">
      <c r="A42" s="635">
        <v>38</v>
      </c>
      <c r="B42" s="636" t="s">
        <v>1398</v>
      </c>
      <c r="C42" s="637">
        <v>0</v>
      </c>
      <c r="D42" s="637">
        <f t="shared" si="0"/>
        <v>0</v>
      </c>
    </row>
    <row r="43" spans="1:8" ht="15" customHeight="1">
      <c r="A43" s="635">
        <v>39</v>
      </c>
      <c r="B43" s="636" t="s">
        <v>1398</v>
      </c>
      <c r="C43" s="637">
        <v>0</v>
      </c>
      <c r="D43" s="637">
        <f t="shared" si="0"/>
        <v>0</v>
      </c>
    </row>
    <row r="44" spans="1:8" ht="15" customHeight="1">
      <c r="A44" s="635">
        <v>40</v>
      </c>
      <c r="B44" s="636" t="s">
        <v>1398</v>
      </c>
      <c r="C44" s="637">
        <v>0</v>
      </c>
      <c r="D44" s="637">
        <f t="shared" si="0"/>
        <v>0</v>
      </c>
    </row>
    <row r="45" spans="1:8" ht="15" customHeight="1">
      <c r="A45" s="635">
        <v>41</v>
      </c>
      <c r="B45" s="636" t="s">
        <v>1398</v>
      </c>
      <c r="C45" s="637">
        <v>0</v>
      </c>
      <c r="D45" s="637">
        <f t="shared" si="0"/>
        <v>0</v>
      </c>
    </row>
    <row r="46" spans="1:8" ht="15" customHeight="1">
      <c r="A46" s="635">
        <v>42</v>
      </c>
      <c r="B46" s="636" t="s">
        <v>1398</v>
      </c>
      <c r="C46" s="637">
        <v>0</v>
      </c>
      <c r="D46" s="637">
        <f t="shared" si="0"/>
        <v>0</v>
      </c>
    </row>
    <row r="47" spans="1:8" ht="15" customHeight="1">
      <c r="A47" s="639">
        <v>43</v>
      </c>
      <c r="B47" s="636" t="s">
        <v>1398</v>
      </c>
      <c r="C47" s="637">
        <v>0</v>
      </c>
      <c r="D47" s="637">
        <f t="shared" si="0"/>
        <v>0</v>
      </c>
    </row>
    <row r="48" spans="1:8" ht="15" customHeight="1">
      <c r="A48" s="635">
        <v>45</v>
      </c>
      <c r="B48" s="636" t="s">
        <v>1398</v>
      </c>
      <c r="C48" s="637">
        <v>0</v>
      </c>
      <c r="D48" s="637">
        <f t="shared" si="0"/>
        <v>0</v>
      </c>
    </row>
    <row r="49" spans="1:4" ht="15" customHeight="1">
      <c r="A49" s="635">
        <v>46</v>
      </c>
      <c r="B49" s="636" t="s">
        <v>1398</v>
      </c>
      <c r="C49" s="637">
        <v>0</v>
      </c>
      <c r="D49" s="637">
        <f t="shared" si="0"/>
        <v>0</v>
      </c>
    </row>
    <row r="50" spans="1:4" ht="15" customHeight="1">
      <c r="A50" s="635">
        <v>47</v>
      </c>
      <c r="B50" s="636" t="s">
        <v>1398</v>
      </c>
      <c r="C50" s="637">
        <v>0</v>
      </c>
      <c r="D50" s="637">
        <f t="shared" si="0"/>
        <v>0</v>
      </c>
    </row>
    <row r="51" spans="1:4" ht="15" customHeight="1">
      <c r="A51" s="635">
        <v>48</v>
      </c>
      <c r="B51" s="636" t="s">
        <v>1398</v>
      </c>
      <c r="C51" s="637">
        <v>0</v>
      </c>
      <c r="D51" s="637">
        <f t="shared" si="0"/>
        <v>0</v>
      </c>
    </row>
    <row r="52" spans="1:4" ht="15" customHeight="1">
      <c r="A52" s="635">
        <v>49</v>
      </c>
      <c r="B52" s="636" t="s">
        <v>1398</v>
      </c>
      <c r="C52" s="637">
        <v>0</v>
      </c>
      <c r="D52" s="637">
        <f t="shared" si="0"/>
        <v>0</v>
      </c>
    </row>
    <row r="53" spans="1:4" ht="15" customHeight="1">
      <c r="A53" s="635">
        <v>50</v>
      </c>
      <c r="B53" s="636" t="s">
        <v>1398</v>
      </c>
      <c r="C53" s="637">
        <v>0</v>
      </c>
      <c r="D53" s="637">
        <f t="shared" si="0"/>
        <v>0</v>
      </c>
    </row>
    <row r="54" spans="1:4" ht="15" customHeight="1">
      <c r="A54" s="635">
        <v>51</v>
      </c>
      <c r="B54" s="636" t="s">
        <v>1398</v>
      </c>
      <c r="C54" s="637">
        <v>0</v>
      </c>
      <c r="D54" s="637">
        <f t="shared" si="0"/>
        <v>0</v>
      </c>
    </row>
    <row r="55" spans="1:4" ht="15" customHeight="1">
      <c r="A55" s="635">
        <v>52</v>
      </c>
      <c r="B55" s="636" t="s">
        <v>1398</v>
      </c>
      <c r="C55" s="637">
        <v>0</v>
      </c>
      <c r="D55" s="637">
        <f t="shared" si="0"/>
        <v>0</v>
      </c>
    </row>
  </sheetData>
  <mergeCells count="1">
    <mergeCell ref="A1:D1"/>
  </mergeCells>
  <pageMargins left="0.59055118110236227" right="0.59055118110236227" top="0.78740157480314965" bottom="0.78740157480314965" header="0.39370078740157483" footer="0.39370078740157483"/>
  <pageSetup paperSize="9" scale="12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P77"/>
  <sheetViews>
    <sheetView showGridLines="0" zoomScale="115" zoomScaleNormal="115" workbookViewId="0">
      <selection activeCell="F9" sqref="F9"/>
    </sheetView>
  </sheetViews>
  <sheetFormatPr baseColWidth="10" defaultRowHeight="15" customHeight="1"/>
  <cols>
    <col min="1" max="1" width="11.42578125" style="622"/>
    <col min="2" max="2" width="63.7109375" style="622" bestFit="1" customWidth="1"/>
    <col min="3" max="6" width="10.85546875" style="622" customWidth="1"/>
    <col min="7" max="7" width="27.85546875" style="622" customWidth="1"/>
    <col min="8" max="11" width="10.85546875" style="622" customWidth="1"/>
    <col min="12" max="262" width="11.42578125" style="622"/>
    <col min="263" max="263" width="63.7109375" style="622" bestFit="1" customWidth="1"/>
    <col min="264" max="267" width="10.85546875" style="622" customWidth="1"/>
    <col min="268" max="518" width="11.42578125" style="622"/>
    <col min="519" max="519" width="63.7109375" style="622" bestFit="1" customWidth="1"/>
    <col min="520" max="523" width="10.85546875" style="622" customWidth="1"/>
    <col min="524" max="774" width="11.42578125" style="622"/>
    <col min="775" max="775" width="63.7109375" style="622" bestFit="1" customWidth="1"/>
    <col min="776" max="779" width="10.85546875" style="622" customWidth="1"/>
    <col min="780" max="1030" width="11.42578125" style="622"/>
    <col min="1031" max="1031" width="63.7109375" style="622" bestFit="1" customWidth="1"/>
    <col min="1032" max="1035" width="10.85546875" style="622" customWidth="1"/>
    <col min="1036" max="1286" width="11.42578125" style="622"/>
    <col min="1287" max="1287" width="63.7109375" style="622" bestFit="1" customWidth="1"/>
    <col min="1288" max="1291" width="10.85546875" style="622" customWidth="1"/>
    <col min="1292" max="1542" width="11.42578125" style="622"/>
    <col min="1543" max="1543" width="63.7109375" style="622" bestFit="1" customWidth="1"/>
    <col min="1544" max="1547" width="10.85546875" style="622" customWidth="1"/>
    <col min="1548" max="1798" width="11.42578125" style="622"/>
    <col min="1799" max="1799" width="63.7109375" style="622" bestFit="1" customWidth="1"/>
    <col min="1800" max="1803" width="10.85546875" style="622" customWidth="1"/>
    <col min="1804" max="2054" width="11.42578125" style="622"/>
    <col min="2055" max="2055" width="63.7109375" style="622" bestFit="1" customWidth="1"/>
    <col min="2056" max="2059" width="10.85546875" style="622" customWidth="1"/>
    <col min="2060" max="2310" width="11.42578125" style="622"/>
    <col min="2311" max="2311" width="63.7109375" style="622" bestFit="1" customWidth="1"/>
    <col min="2312" max="2315" width="10.85546875" style="622" customWidth="1"/>
    <col min="2316" max="2566" width="11.42578125" style="622"/>
    <col min="2567" max="2567" width="63.7109375" style="622" bestFit="1" customWidth="1"/>
    <col min="2568" max="2571" width="10.85546875" style="622" customWidth="1"/>
    <col min="2572" max="2822" width="11.42578125" style="622"/>
    <col min="2823" max="2823" width="63.7109375" style="622" bestFit="1" customWidth="1"/>
    <col min="2824" max="2827" width="10.85546875" style="622" customWidth="1"/>
    <col min="2828" max="3078" width="11.42578125" style="622"/>
    <col min="3079" max="3079" width="63.7109375" style="622" bestFit="1" customWidth="1"/>
    <col min="3080" max="3083" width="10.85546875" style="622" customWidth="1"/>
    <col min="3084" max="3334" width="11.42578125" style="622"/>
    <col min="3335" max="3335" width="63.7109375" style="622" bestFit="1" customWidth="1"/>
    <col min="3336" max="3339" width="10.85546875" style="622" customWidth="1"/>
    <col min="3340" max="3590" width="11.42578125" style="622"/>
    <col min="3591" max="3591" width="63.7109375" style="622" bestFit="1" customWidth="1"/>
    <col min="3592" max="3595" width="10.85546875" style="622" customWidth="1"/>
    <col min="3596" max="3846" width="11.42578125" style="622"/>
    <col min="3847" max="3847" width="63.7109375" style="622" bestFit="1" customWidth="1"/>
    <col min="3848" max="3851" width="10.85546875" style="622" customWidth="1"/>
    <col min="3852" max="4102" width="11.42578125" style="622"/>
    <col min="4103" max="4103" width="63.7109375" style="622" bestFit="1" customWidth="1"/>
    <col min="4104" max="4107" width="10.85546875" style="622" customWidth="1"/>
    <col min="4108" max="4358" width="11.42578125" style="622"/>
    <col min="4359" max="4359" width="63.7109375" style="622" bestFit="1" customWidth="1"/>
    <col min="4360" max="4363" width="10.85546875" style="622" customWidth="1"/>
    <col min="4364" max="4614" width="11.42578125" style="622"/>
    <col min="4615" max="4615" width="63.7109375" style="622" bestFit="1" customWidth="1"/>
    <col min="4616" max="4619" width="10.85546875" style="622" customWidth="1"/>
    <col min="4620" max="4870" width="11.42578125" style="622"/>
    <col min="4871" max="4871" width="63.7109375" style="622" bestFit="1" customWidth="1"/>
    <col min="4872" max="4875" width="10.85546875" style="622" customWidth="1"/>
    <col min="4876" max="5126" width="11.42578125" style="622"/>
    <col min="5127" max="5127" width="63.7109375" style="622" bestFit="1" customWidth="1"/>
    <col min="5128" max="5131" width="10.85546875" style="622" customWidth="1"/>
    <col min="5132" max="5382" width="11.42578125" style="622"/>
    <col min="5383" max="5383" width="63.7109375" style="622" bestFit="1" customWidth="1"/>
    <col min="5384" max="5387" width="10.85546875" style="622" customWidth="1"/>
    <col min="5388" max="5638" width="11.42578125" style="622"/>
    <col min="5639" max="5639" width="63.7109375" style="622" bestFit="1" customWidth="1"/>
    <col min="5640" max="5643" width="10.85546875" style="622" customWidth="1"/>
    <col min="5644" max="5894" width="11.42578125" style="622"/>
    <col min="5895" max="5895" width="63.7109375" style="622" bestFit="1" customWidth="1"/>
    <col min="5896" max="5899" width="10.85546875" style="622" customWidth="1"/>
    <col min="5900" max="6150" width="11.42578125" style="622"/>
    <col min="6151" max="6151" width="63.7109375" style="622" bestFit="1" customWidth="1"/>
    <col min="6152" max="6155" width="10.85546875" style="622" customWidth="1"/>
    <col min="6156" max="6406" width="11.42578125" style="622"/>
    <col min="6407" max="6407" width="63.7109375" style="622" bestFit="1" customWidth="1"/>
    <col min="6408" max="6411" width="10.85546875" style="622" customWidth="1"/>
    <col min="6412" max="6662" width="11.42578125" style="622"/>
    <col min="6663" max="6663" width="63.7109375" style="622" bestFit="1" customWidth="1"/>
    <col min="6664" max="6667" width="10.85546875" style="622" customWidth="1"/>
    <col min="6668" max="6918" width="11.42578125" style="622"/>
    <col min="6919" max="6919" width="63.7109375" style="622" bestFit="1" customWidth="1"/>
    <col min="6920" max="6923" width="10.85546875" style="622" customWidth="1"/>
    <col min="6924" max="7174" width="11.42578125" style="622"/>
    <col min="7175" max="7175" width="63.7109375" style="622" bestFit="1" customWidth="1"/>
    <col min="7176" max="7179" width="10.85546875" style="622" customWidth="1"/>
    <col min="7180" max="7430" width="11.42578125" style="622"/>
    <col min="7431" max="7431" width="63.7109375" style="622" bestFit="1" customWidth="1"/>
    <col min="7432" max="7435" width="10.85546875" style="622" customWidth="1"/>
    <col min="7436" max="7686" width="11.42578125" style="622"/>
    <col min="7687" max="7687" width="63.7109375" style="622" bestFit="1" customWidth="1"/>
    <col min="7688" max="7691" width="10.85546875" style="622" customWidth="1"/>
    <col min="7692" max="7942" width="11.42578125" style="622"/>
    <col min="7943" max="7943" width="63.7109375" style="622" bestFit="1" customWidth="1"/>
    <col min="7944" max="7947" width="10.85546875" style="622" customWidth="1"/>
    <col min="7948" max="8198" width="11.42578125" style="622"/>
    <col min="8199" max="8199" width="63.7109375" style="622" bestFit="1" customWidth="1"/>
    <col min="8200" max="8203" width="10.85546875" style="622" customWidth="1"/>
    <col min="8204" max="8454" width="11.42578125" style="622"/>
    <col min="8455" max="8455" width="63.7109375" style="622" bestFit="1" customWidth="1"/>
    <col min="8456" max="8459" width="10.85546875" style="622" customWidth="1"/>
    <col min="8460" max="8710" width="11.42578125" style="622"/>
    <col min="8711" max="8711" width="63.7109375" style="622" bestFit="1" customWidth="1"/>
    <col min="8712" max="8715" width="10.85546875" style="622" customWidth="1"/>
    <col min="8716" max="8966" width="11.42578125" style="622"/>
    <col min="8967" max="8967" width="63.7109375" style="622" bestFit="1" customWidth="1"/>
    <col min="8968" max="8971" width="10.85546875" style="622" customWidth="1"/>
    <col min="8972" max="9222" width="11.42578125" style="622"/>
    <col min="9223" max="9223" width="63.7109375" style="622" bestFit="1" customWidth="1"/>
    <col min="9224" max="9227" width="10.85546875" style="622" customWidth="1"/>
    <col min="9228" max="9478" width="11.42578125" style="622"/>
    <col min="9479" max="9479" width="63.7109375" style="622" bestFit="1" customWidth="1"/>
    <col min="9480" max="9483" width="10.85546875" style="622" customWidth="1"/>
    <col min="9484" max="9734" width="11.42578125" style="622"/>
    <col min="9735" max="9735" width="63.7109375" style="622" bestFit="1" customWidth="1"/>
    <col min="9736" max="9739" width="10.85546875" style="622" customWidth="1"/>
    <col min="9740" max="9990" width="11.42578125" style="622"/>
    <col min="9991" max="9991" width="63.7109375" style="622" bestFit="1" customWidth="1"/>
    <col min="9992" max="9995" width="10.85546875" style="622" customWidth="1"/>
    <col min="9996" max="10246" width="11.42578125" style="622"/>
    <col min="10247" max="10247" width="63.7109375" style="622" bestFit="1" customWidth="1"/>
    <col min="10248" max="10251" width="10.85546875" style="622" customWidth="1"/>
    <col min="10252" max="10502" width="11.42578125" style="622"/>
    <col min="10503" max="10503" width="63.7109375" style="622" bestFit="1" customWidth="1"/>
    <col min="10504" max="10507" width="10.85546875" style="622" customWidth="1"/>
    <col min="10508" max="10758" width="11.42578125" style="622"/>
    <col min="10759" max="10759" width="63.7109375" style="622" bestFit="1" customWidth="1"/>
    <col min="10760" max="10763" width="10.85546875" style="622" customWidth="1"/>
    <col min="10764" max="11014" width="11.42578125" style="622"/>
    <col min="11015" max="11015" width="63.7109375" style="622" bestFit="1" customWidth="1"/>
    <col min="11016" max="11019" width="10.85546875" style="622" customWidth="1"/>
    <col min="11020" max="11270" width="11.42578125" style="622"/>
    <col min="11271" max="11271" width="63.7109375" style="622" bestFit="1" customWidth="1"/>
    <col min="11272" max="11275" width="10.85546875" style="622" customWidth="1"/>
    <col min="11276" max="11526" width="11.42578125" style="622"/>
    <col min="11527" max="11527" width="63.7109375" style="622" bestFit="1" customWidth="1"/>
    <col min="11528" max="11531" width="10.85546875" style="622" customWidth="1"/>
    <col min="11532" max="11782" width="11.42578125" style="622"/>
    <col min="11783" max="11783" width="63.7109375" style="622" bestFit="1" customWidth="1"/>
    <col min="11784" max="11787" width="10.85546875" style="622" customWidth="1"/>
    <col min="11788" max="12038" width="11.42578125" style="622"/>
    <col min="12039" max="12039" width="63.7109375" style="622" bestFit="1" customWidth="1"/>
    <col min="12040" max="12043" width="10.85546875" style="622" customWidth="1"/>
    <col min="12044" max="12294" width="11.42578125" style="622"/>
    <col min="12295" max="12295" width="63.7109375" style="622" bestFit="1" customWidth="1"/>
    <col min="12296" max="12299" width="10.85546875" style="622" customWidth="1"/>
    <col min="12300" max="12550" width="11.42578125" style="622"/>
    <col min="12551" max="12551" width="63.7109375" style="622" bestFit="1" customWidth="1"/>
    <col min="12552" max="12555" width="10.85546875" style="622" customWidth="1"/>
    <col min="12556" max="12806" width="11.42578125" style="622"/>
    <col min="12807" max="12807" width="63.7109375" style="622" bestFit="1" customWidth="1"/>
    <col min="12808" max="12811" width="10.85546875" style="622" customWidth="1"/>
    <col min="12812" max="13062" width="11.42578125" style="622"/>
    <col min="13063" max="13063" width="63.7109375" style="622" bestFit="1" customWidth="1"/>
    <col min="13064" max="13067" width="10.85546875" style="622" customWidth="1"/>
    <col min="13068" max="13318" width="11.42578125" style="622"/>
    <col min="13319" max="13319" width="63.7109375" style="622" bestFit="1" customWidth="1"/>
    <col min="13320" max="13323" width="10.85546875" style="622" customWidth="1"/>
    <col min="13324" max="13574" width="11.42578125" style="622"/>
    <col min="13575" max="13575" width="63.7109375" style="622" bestFit="1" customWidth="1"/>
    <col min="13576" max="13579" width="10.85546875" style="622" customWidth="1"/>
    <col min="13580" max="13830" width="11.42578125" style="622"/>
    <col min="13831" max="13831" width="63.7109375" style="622" bestFit="1" customWidth="1"/>
    <col min="13832" max="13835" width="10.85546875" style="622" customWidth="1"/>
    <col min="13836" max="14086" width="11.42578125" style="622"/>
    <col min="14087" max="14087" width="63.7109375" style="622" bestFit="1" customWidth="1"/>
    <col min="14088" max="14091" width="10.85546875" style="622" customWidth="1"/>
    <col min="14092" max="14342" width="11.42578125" style="622"/>
    <col min="14343" max="14343" width="63.7109375" style="622" bestFit="1" customWidth="1"/>
    <col min="14344" max="14347" width="10.85546875" style="622" customWidth="1"/>
    <col min="14348" max="14598" width="11.42578125" style="622"/>
    <col min="14599" max="14599" width="63.7109375" style="622" bestFit="1" customWidth="1"/>
    <col min="14600" max="14603" width="10.85546875" style="622" customWidth="1"/>
    <col min="14604" max="14854" width="11.42578125" style="622"/>
    <col min="14855" max="14855" width="63.7109375" style="622" bestFit="1" customWidth="1"/>
    <col min="14856" max="14859" width="10.85546875" style="622" customWidth="1"/>
    <col min="14860" max="15110" width="11.42578125" style="622"/>
    <col min="15111" max="15111" width="63.7109375" style="622" bestFit="1" customWidth="1"/>
    <col min="15112" max="15115" width="10.85546875" style="622" customWidth="1"/>
    <col min="15116" max="15366" width="11.42578125" style="622"/>
    <col min="15367" max="15367" width="63.7109375" style="622" bestFit="1" customWidth="1"/>
    <col min="15368" max="15371" width="10.85546875" style="622" customWidth="1"/>
    <col min="15372" max="15622" width="11.42578125" style="622"/>
    <col min="15623" max="15623" width="63.7109375" style="622" bestFit="1" customWidth="1"/>
    <col min="15624" max="15627" width="10.85546875" style="622" customWidth="1"/>
    <col min="15628" max="15878" width="11.42578125" style="622"/>
    <col min="15879" max="15879" width="63.7109375" style="622" bestFit="1" customWidth="1"/>
    <col min="15880" max="15883" width="10.85546875" style="622" customWidth="1"/>
    <col min="15884" max="16134" width="11.42578125" style="622"/>
    <col min="16135" max="16135" width="63.7109375" style="622" bestFit="1" customWidth="1"/>
    <col min="16136" max="16139" width="10.85546875" style="622" customWidth="1"/>
    <col min="16140" max="16384" width="11.42578125" style="622"/>
  </cols>
  <sheetData>
    <row r="1" spans="1:16" ht="18">
      <c r="A1" s="641" t="s">
        <v>1399</v>
      </c>
      <c r="B1" s="642"/>
      <c r="C1" s="1171">
        <v>2022</v>
      </c>
      <c r="D1" s="1172"/>
      <c r="E1" s="1172"/>
      <c r="F1" s="1172"/>
      <c r="G1" s="642"/>
      <c r="H1" s="1171">
        <v>2021</v>
      </c>
      <c r="I1" s="1172"/>
      <c r="J1" s="1172"/>
      <c r="K1" s="1172"/>
      <c r="L1" s="621"/>
      <c r="M1" s="1171">
        <v>2020</v>
      </c>
      <c r="N1" s="1172"/>
      <c r="O1" s="1172"/>
      <c r="P1" s="1172"/>
    </row>
    <row r="3" spans="1:16" ht="15" customHeight="1">
      <c r="A3" s="407">
        <v>1</v>
      </c>
      <c r="B3" s="407">
        <v>2</v>
      </c>
      <c r="C3" s="407">
        <v>3</v>
      </c>
      <c r="D3" s="407">
        <v>4</v>
      </c>
      <c r="E3" s="407">
        <v>5</v>
      </c>
      <c r="F3" s="407">
        <v>6</v>
      </c>
      <c r="G3" s="407"/>
      <c r="H3" s="407">
        <v>3</v>
      </c>
      <c r="I3" s="407">
        <v>4</v>
      </c>
      <c r="J3" s="407">
        <v>5</v>
      </c>
      <c r="K3" s="407">
        <v>6</v>
      </c>
      <c r="M3" s="407">
        <v>3</v>
      </c>
      <c r="N3" s="407">
        <v>4</v>
      </c>
      <c r="O3" s="407">
        <v>5</v>
      </c>
      <c r="P3" s="407">
        <v>6</v>
      </c>
    </row>
    <row r="4" spans="1:16" ht="15" customHeight="1">
      <c r="A4" s="407" t="s">
        <v>1308</v>
      </c>
      <c r="B4" s="407" t="s">
        <v>1267</v>
      </c>
      <c r="C4" s="407" t="s">
        <v>1309</v>
      </c>
      <c r="D4" s="407" t="s">
        <v>1310</v>
      </c>
      <c r="E4" s="407" t="s">
        <v>1311</v>
      </c>
      <c r="F4" s="407" t="s">
        <v>1312</v>
      </c>
      <c r="G4" s="407"/>
      <c r="H4" s="407" t="s">
        <v>1309</v>
      </c>
      <c r="I4" s="407" t="s">
        <v>1310</v>
      </c>
      <c r="J4" s="407" t="s">
        <v>1311</v>
      </c>
      <c r="K4" s="407" t="s">
        <v>1312</v>
      </c>
      <c r="M4" s="407" t="s">
        <v>1309</v>
      </c>
      <c r="N4" s="407" t="s">
        <v>1310</v>
      </c>
      <c r="O4" s="407" t="s">
        <v>1311</v>
      </c>
      <c r="P4" s="407" t="s">
        <v>1312</v>
      </c>
    </row>
    <row r="5" spans="1:16" ht="15" customHeight="1">
      <c r="A5" s="623">
        <v>1</v>
      </c>
      <c r="B5" s="624" t="s">
        <v>1313</v>
      </c>
      <c r="C5" s="625">
        <v>410.4</v>
      </c>
      <c r="D5" s="625"/>
      <c r="E5" s="625">
        <v>28.94</v>
      </c>
      <c r="F5" s="625">
        <v>3.62</v>
      </c>
      <c r="G5" s="640"/>
      <c r="H5" s="625">
        <v>410.4</v>
      </c>
      <c r="I5" s="625"/>
      <c r="J5" s="625">
        <v>28.94</v>
      </c>
      <c r="K5" s="625">
        <v>3.62</v>
      </c>
      <c r="M5" s="625">
        <v>410.4</v>
      </c>
      <c r="N5" s="625">
        <v>2.0832911392405067</v>
      </c>
      <c r="O5" s="625">
        <v>28.82</v>
      </c>
      <c r="P5" s="625">
        <v>3.6</v>
      </c>
    </row>
    <row r="6" spans="1:16" ht="15" customHeight="1">
      <c r="A6" s="623">
        <f>A5+1</f>
        <v>2</v>
      </c>
      <c r="B6" s="645" t="s">
        <v>1314</v>
      </c>
      <c r="C6" s="643">
        <v>436.05</v>
      </c>
      <c r="D6" s="626"/>
      <c r="E6" s="643">
        <v>30.62</v>
      </c>
      <c r="F6" s="643">
        <v>3.83</v>
      </c>
      <c r="G6" s="640"/>
      <c r="H6" s="626">
        <v>410.4</v>
      </c>
      <c r="I6" s="626"/>
      <c r="J6" s="626">
        <v>28.94</v>
      </c>
      <c r="K6" s="626">
        <v>3.62</v>
      </c>
      <c r="M6" s="626">
        <v>410.4</v>
      </c>
      <c r="N6" s="626">
        <v>2.0806875860102414</v>
      </c>
      <c r="O6" s="626">
        <v>28.82</v>
      </c>
      <c r="P6" s="626">
        <v>3.6</v>
      </c>
    </row>
    <row r="7" spans="1:16" ht="15" customHeight="1">
      <c r="A7" s="623">
        <f t="shared" ref="A7:A66" si="0">A6+1</f>
        <v>3</v>
      </c>
      <c r="B7" s="645" t="s">
        <v>1315</v>
      </c>
      <c r="C7" s="643">
        <v>436.05</v>
      </c>
      <c r="D7" s="626"/>
      <c r="E7" s="643">
        <v>30.62</v>
      </c>
      <c r="F7" s="643">
        <v>3.83</v>
      </c>
      <c r="G7" s="640"/>
      <c r="H7" s="626">
        <f>$M$6</f>
        <v>410.4</v>
      </c>
      <c r="I7" s="626"/>
      <c r="J7" s="626">
        <f>$O$6</f>
        <v>28.82</v>
      </c>
      <c r="K7" s="626">
        <f>K6</f>
        <v>3.62</v>
      </c>
      <c r="M7" s="626">
        <v>410.4</v>
      </c>
      <c r="N7" s="626">
        <v>2.0806875860102414</v>
      </c>
      <c r="O7" s="626">
        <v>28.82</v>
      </c>
      <c r="P7" s="626">
        <v>3.6</v>
      </c>
    </row>
    <row r="8" spans="1:16" ht="15" customHeight="1">
      <c r="A8" s="623">
        <f t="shared" si="0"/>
        <v>4</v>
      </c>
      <c r="B8" s="624" t="s">
        <v>1316</v>
      </c>
      <c r="C8" s="643">
        <v>436.05</v>
      </c>
      <c r="D8" s="626"/>
      <c r="E8" s="643">
        <v>30.62</v>
      </c>
      <c r="F8" s="643">
        <v>3.83</v>
      </c>
      <c r="G8" s="640"/>
      <c r="H8" s="626">
        <f t="shared" ref="H8:H17" si="1">$M$6</f>
        <v>410.4</v>
      </c>
      <c r="I8" s="626"/>
      <c r="J8" s="626">
        <f t="shared" ref="J8:J17" si="2">$O$6</f>
        <v>28.82</v>
      </c>
      <c r="K8" s="626">
        <f t="shared" ref="K8:K17" si="3">K7</f>
        <v>3.62</v>
      </c>
      <c r="M8" s="626">
        <v>410.4</v>
      </c>
      <c r="N8" s="626">
        <v>2.0806875860102414</v>
      </c>
      <c r="O8" s="626">
        <v>28.82</v>
      </c>
      <c r="P8" s="626">
        <v>3.6</v>
      </c>
    </row>
    <row r="9" spans="1:16" ht="15" customHeight="1">
      <c r="A9" s="623">
        <f t="shared" si="0"/>
        <v>5</v>
      </c>
      <c r="B9" s="645" t="s">
        <v>1317</v>
      </c>
      <c r="C9" s="643">
        <v>436.05</v>
      </c>
      <c r="D9" s="626"/>
      <c r="E9" s="643">
        <v>30.62</v>
      </c>
      <c r="F9" s="643">
        <v>3.83</v>
      </c>
      <c r="G9" s="640"/>
      <c r="H9" s="626">
        <f t="shared" si="1"/>
        <v>410.4</v>
      </c>
      <c r="I9" s="626"/>
      <c r="J9" s="626">
        <f t="shared" si="2"/>
        <v>28.82</v>
      </c>
      <c r="K9" s="626">
        <f t="shared" si="3"/>
        <v>3.62</v>
      </c>
      <c r="M9" s="626">
        <v>410.4</v>
      </c>
      <c r="N9" s="626">
        <v>2.0806875860102414</v>
      </c>
      <c r="O9" s="626">
        <v>28.82</v>
      </c>
      <c r="P9" s="626">
        <v>3.6</v>
      </c>
    </row>
    <row r="10" spans="1:16" ht="15" customHeight="1">
      <c r="A10" s="623">
        <f t="shared" si="0"/>
        <v>6</v>
      </c>
      <c r="B10" s="624" t="s">
        <v>1318</v>
      </c>
      <c r="C10" s="643">
        <v>436.05</v>
      </c>
      <c r="D10" s="626"/>
      <c r="E10" s="643">
        <v>30.62</v>
      </c>
      <c r="F10" s="643">
        <v>3.83</v>
      </c>
      <c r="G10" s="640"/>
      <c r="H10" s="626">
        <f t="shared" si="1"/>
        <v>410.4</v>
      </c>
      <c r="I10" s="626"/>
      <c r="J10" s="626">
        <f t="shared" si="2"/>
        <v>28.82</v>
      </c>
      <c r="K10" s="626">
        <f t="shared" si="3"/>
        <v>3.62</v>
      </c>
      <c r="M10" s="626">
        <v>410.4</v>
      </c>
      <c r="N10" s="626">
        <v>2.0806875860102414</v>
      </c>
      <c r="O10" s="626">
        <v>28.82</v>
      </c>
      <c r="P10" s="626">
        <v>3.6</v>
      </c>
    </row>
    <row r="11" spans="1:16" ht="15" customHeight="1">
      <c r="A11" s="623">
        <f t="shared" si="0"/>
        <v>7</v>
      </c>
      <c r="B11" s="645" t="s">
        <v>1319</v>
      </c>
      <c r="C11" s="643">
        <v>436.05</v>
      </c>
      <c r="D11" s="626"/>
      <c r="E11" s="643">
        <v>30.62</v>
      </c>
      <c r="F11" s="643">
        <v>3.83</v>
      </c>
      <c r="G11" s="640"/>
      <c r="H11" s="626">
        <f t="shared" si="1"/>
        <v>410.4</v>
      </c>
      <c r="I11" s="626"/>
      <c r="J11" s="626">
        <f t="shared" si="2"/>
        <v>28.82</v>
      </c>
      <c r="K11" s="626">
        <f t="shared" si="3"/>
        <v>3.62</v>
      </c>
      <c r="M11" s="626">
        <v>410.4</v>
      </c>
      <c r="N11" s="626">
        <v>2.0806875860102414</v>
      </c>
      <c r="O11" s="626">
        <v>28.82</v>
      </c>
      <c r="P11" s="626">
        <v>3.6</v>
      </c>
    </row>
    <row r="12" spans="1:16" ht="15" customHeight="1">
      <c r="A12" s="623">
        <f t="shared" si="0"/>
        <v>8</v>
      </c>
      <c r="B12" s="624" t="s">
        <v>1320</v>
      </c>
      <c r="C12" s="626">
        <f t="shared" ref="C12:C16" si="4">$M$6</f>
        <v>410.4</v>
      </c>
      <c r="D12" s="626"/>
      <c r="E12" s="626">
        <f t="shared" ref="E12:E16" si="5">$O$6</f>
        <v>28.82</v>
      </c>
      <c r="F12" s="626">
        <f t="shared" ref="F12:F16" si="6">F11</f>
        <v>3.83</v>
      </c>
      <c r="G12" s="640"/>
      <c r="H12" s="626">
        <f t="shared" si="1"/>
        <v>410.4</v>
      </c>
      <c r="I12" s="626"/>
      <c r="J12" s="626">
        <f t="shared" si="2"/>
        <v>28.82</v>
      </c>
      <c r="K12" s="626">
        <f t="shared" si="3"/>
        <v>3.62</v>
      </c>
      <c r="M12" s="626">
        <v>410.4</v>
      </c>
      <c r="N12" s="626">
        <v>2.0806875860102414</v>
      </c>
      <c r="O12" s="626">
        <v>28.82</v>
      </c>
      <c r="P12" s="626">
        <v>3.6</v>
      </c>
    </row>
    <row r="13" spans="1:16" ht="15" customHeight="1">
      <c r="A13" s="623">
        <f t="shared" si="0"/>
        <v>9</v>
      </c>
      <c r="B13" s="624" t="s">
        <v>1321</v>
      </c>
      <c r="C13" s="626">
        <f t="shared" si="4"/>
        <v>410.4</v>
      </c>
      <c r="D13" s="626"/>
      <c r="E13" s="626">
        <f t="shared" si="5"/>
        <v>28.82</v>
      </c>
      <c r="F13" s="626">
        <f t="shared" si="6"/>
        <v>3.83</v>
      </c>
      <c r="G13" s="640"/>
      <c r="H13" s="626">
        <f t="shared" si="1"/>
        <v>410.4</v>
      </c>
      <c r="I13" s="626"/>
      <c r="J13" s="626">
        <f t="shared" si="2"/>
        <v>28.82</v>
      </c>
      <c r="K13" s="626">
        <f t="shared" si="3"/>
        <v>3.62</v>
      </c>
      <c r="M13" s="626">
        <v>410.4</v>
      </c>
      <c r="N13" s="626">
        <v>2.0806875860102414</v>
      </c>
      <c r="O13" s="626">
        <v>28.82</v>
      </c>
      <c r="P13" s="626">
        <v>3.6</v>
      </c>
    </row>
    <row r="14" spans="1:16" ht="15" customHeight="1">
      <c r="A14" s="623">
        <f t="shared" si="0"/>
        <v>10</v>
      </c>
      <c r="B14" s="624" t="s">
        <v>1322</v>
      </c>
      <c r="C14" s="626">
        <f t="shared" si="4"/>
        <v>410.4</v>
      </c>
      <c r="D14" s="626"/>
      <c r="E14" s="626">
        <f t="shared" si="5"/>
        <v>28.82</v>
      </c>
      <c r="F14" s="626">
        <f t="shared" si="6"/>
        <v>3.83</v>
      </c>
      <c r="G14" s="640"/>
      <c r="H14" s="626">
        <f t="shared" si="1"/>
        <v>410.4</v>
      </c>
      <c r="I14" s="626"/>
      <c r="J14" s="626">
        <f t="shared" si="2"/>
        <v>28.82</v>
      </c>
      <c r="K14" s="626">
        <f t="shared" si="3"/>
        <v>3.62</v>
      </c>
      <c r="M14" s="626">
        <v>410.4</v>
      </c>
      <c r="N14" s="626">
        <v>2.0806875860102414</v>
      </c>
      <c r="O14" s="626">
        <v>28.82</v>
      </c>
      <c r="P14" s="626">
        <v>3.6</v>
      </c>
    </row>
    <row r="15" spans="1:16" ht="15" customHeight="1">
      <c r="A15" s="623">
        <f t="shared" si="0"/>
        <v>11</v>
      </c>
      <c r="B15" s="624" t="s">
        <v>1323</v>
      </c>
      <c r="C15" s="626">
        <f t="shared" si="4"/>
        <v>410.4</v>
      </c>
      <c r="D15" s="626"/>
      <c r="E15" s="626">
        <f t="shared" si="5"/>
        <v>28.82</v>
      </c>
      <c r="F15" s="626">
        <f t="shared" si="6"/>
        <v>3.83</v>
      </c>
      <c r="G15" s="640"/>
      <c r="H15" s="626">
        <f t="shared" si="1"/>
        <v>410.4</v>
      </c>
      <c r="I15" s="626"/>
      <c r="J15" s="626">
        <f t="shared" si="2"/>
        <v>28.82</v>
      </c>
      <c r="K15" s="626">
        <f t="shared" si="3"/>
        <v>3.62</v>
      </c>
      <c r="M15" s="626">
        <v>410.4</v>
      </c>
      <c r="N15" s="626">
        <v>2.0806875860102414</v>
      </c>
      <c r="O15" s="626">
        <v>28.82</v>
      </c>
      <c r="P15" s="626">
        <v>3.6</v>
      </c>
    </row>
    <row r="16" spans="1:16" ht="15" customHeight="1">
      <c r="A16" s="623">
        <f t="shared" si="0"/>
        <v>12</v>
      </c>
      <c r="B16" s="624" t="s">
        <v>1324</v>
      </c>
      <c r="C16" s="626">
        <f t="shared" si="4"/>
        <v>410.4</v>
      </c>
      <c r="D16" s="626"/>
      <c r="E16" s="626">
        <f t="shared" si="5"/>
        <v>28.82</v>
      </c>
      <c r="F16" s="626">
        <f t="shared" si="6"/>
        <v>3.83</v>
      </c>
      <c r="G16" s="640"/>
      <c r="H16" s="626">
        <f t="shared" si="1"/>
        <v>410.4</v>
      </c>
      <c r="I16" s="626"/>
      <c r="J16" s="626">
        <f t="shared" si="2"/>
        <v>28.82</v>
      </c>
      <c r="K16" s="626">
        <f t="shared" si="3"/>
        <v>3.62</v>
      </c>
      <c r="M16" s="626">
        <v>410.4</v>
      </c>
      <c r="N16" s="626">
        <v>2.0806875860102414</v>
      </c>
      <c r="O16" s="626">
        <v>28.82</v>
      </c>
      <c r="P16" s="626">
        <v>3.6</v>
      </c>
    </row>
    <row r="17" spans="1:16" ht="15" customHeight="1">
      <c r="A17" s="623">
        <f t="shared" si="0"/>
        <v>13</v>
      </c>
      <c r="B17" s="718" t="s">
        <v>1325</v>
      </c>
      <c r="C17" s="643">
        <v>436.05</v>
      </c>
      <c r="D17" s="626"/>
      <c r="E17" s="643">
        <v>30.62</v>
      </c>
      <c r="F17" s="643">
        <v>3.83</v>
      </c>
      <c r="G17" s="644"/>
      <c r="H17" s="626">
        <f t="shared" si="1"/>
        <v>410.4</v>
      </c>
      <c r="I17" s="626"/>
      <c r="J17" s="626">
        <f t="shared" si="2"/>
        <v>28.82</v>
      </c>
      <c r="K17" s="626">
        <f t="shared" si="3"/>
        <v>3.62</v>
      </c>
      <c r="M17" s="626">
        <v>410.4</v>
      </c>
      <c r="N17" s="626">
        <v>2.0806875860102414</v>
      </c>
      <c r="O17" s="626">
        <v>28.82</v>
      </c>
      <c r="P17" s="626">
        <v>3.6</v>
      </c>
    </row>
    <row r="18" spans="1:16" ht="15" customHeight="1">
      <c r="A18" s="623">
        <f t="shared" si="0"/>
        <v>14</v>
      </c>
      <c r="B18" s="645" t="s">
        <v>1326</v>
      </c>
      <c r="C18" s="646">
        <v>441.73</v>
      </c>
      <c r="D18" s="646"/>
      <c r="E18" s="646">
        <v>31</v>
      </c>
      <c r="F18" s="646">
        <v>3.87</v>
      </c>
      <c r="G18" s="640"/>
      <c r="H18" s="627">
        <v>415.75</v>
      </c>
      <c r="I18" s="627"/>
      <c r="J18" s="627">
        <v>29.3</v>
      </c>
      <c r="K18" s="627">
        <v>3.66</v>
      </c>
      <c r="M18" s="627">
        <v>415.75</v>
      </c>
      <c r="N18" s="627">
        <v>2.0790801279859488</v>
      </c>
      <c r="O18" s="627">
        <v>29.17</v>
      </c>
      <c r="P18" s="627">
        <v>3.65</v>
      </c>
    </row>
    <row r="19" spans="1:16" ht="15" customHeight="1">
      <c r="A19" s="623">
        <f t="shared" si="0"/>
        <v>15</v>
      </c>
      <c r="B19" s="624" t="s">
        <v>1327</v>
      </c>
      <c r="C19" s="627">
        <f>$M$18</f>
        <v>415.75</v>
      </c>
      <c r="D19" s="627"/>
      <c r="E19" s="627">
        <f>$O$18</f>
        <v>29.17</v>
      </c>
      <c r="F19" s="627">
        <f>F18</f>
        <v>3.87</v>
      </c>
      <c r="G19" s="640"/>
      <c r="H19" s="627">
        <f>$M$18</f>
        <v>415.75</v>
      </c>
      <c r="I19" s="627"/>
      <c r="J19" s="627">
        <f>$O$18</f>
        <v>29.17</v>
      </c>
      <c r="K19" s="627">
        <f>K18</f>
        <v>3.66</v>
      </c>
      <c r="M19" s="627">
        <v>415.75</v>
      </c>
      <c r="N19" s="627">
        <v>2.0790801279859488</v>
      </c>
      <c r="O19" s="627">
        <v>29.17</v>
      </c>
      <c r="P19" s="627">
        <v>3.65</v>
      </c>
    </row>
    <row r="20" spans="1:16" ht="15" customHeight="1">
      <c r="A20" s="623">
        <f t="shared" si="0"/>
        <v>16</v>
      </c>
      <c r="B20" s="624" t="s">
        <v>1328</v>
      </c>
      <c r="C20" s="627">
        <f t="shared" ref="C20:C42" si="7">$M$18</f>
        <v>415.75</v>
      </c>
      <c r="D20" s="627"/>
      <c r="E20" s="627">
        <f t="shared" ref="E20:E42" si="8">$O$18</f>
        <v>29.17</v>
      </c>
      <c r="F20" s="627">
        <f t="shared" ref="F20:F42" si="9">F19</f>
        <v>3.87</v>
      </c>
      <c r="G20" s="640"/>
      <c r="H20" s="627">
        <f t="shared" ref="H20:H42" si="10">$M$18</f>
        <v>415.75</v>
      </c>
      <c r="I20" s="627"/>
      <c r="J20" s="627">
        <f t="shared" ref="J20:J42" si="11">$O$18</f>
        <v>29.17</v>
      </c>
      <c r="K20" s="627">
        <f t="shared" ref="K20:K42" si="12">K19</f>
        <v>3.66</v>
      </c>
      <c r="M20" s="627">
        <v>415.75</v>
      </c>
      <c r="N20" s="627">
        <v>2.0790801279859488</v>
      </c>
      <c r="O20" s="627">
        <v>29.17</v>
      </c>
      <c r="P20" s="627">
        <v>3.65</v>
      </c>
    </row>
    <row r="21" spans="1:16" ht="15" customHeight="1">
      <c r="A21" s="623">
        <f t="shared" si="0"/>
        <v>17</v>
      </c>
      <c r="B21" s="624" t="s">
        <v>1329</v>
      </c>
      <c r="C21" s="627">
        <f t="shared" si="7"/>
        <v>415.75</v>
      </c>
      <c r="D21" s="627"/>
      <c r="E21" s="627">
        <f t="shared" si="8"/>
        <v>29.17</v>
      </c>
      <c r="F21" s="627">
        <f t="shared" si="9"/>
        <v>3.87</v>
      </c>
      <c r="G21" s="640"/>
      <c r="H21" s="627">
        <f t="shared" si="10"/>
        <v>415.75</v>
      </c>
      <c r="I21" s="627"/>
      <c r="J21" s="627">
        <f t="shared" si="11"/>
        <v>29.17</v>
      </c>
      <c r="K21" s="627">
        <f t="shared" si="12"/>
        <v>3.66</v>
      </c>
      <c r="M21" s="627">
        <v>415.75</v>
      </c>
      <c r="N21" s="627">
        <v>2.0790801279859488</v>
      </c>
      <c r="O21" s="627">
        <v>29.17</v>
      </c>
      <c r="P21" s="627">
        <v>3.65</v>
      </c>
    </row>
    <row r="22" spans="1:16" ht="15" customHeight="1">
      <c r="A22" s="623">
        <f t="shared" si="0"/>
        <v>18</v>
      </c>
      <c r="B22" s="645" t="s">
        <v>1330</v>
      </c>
      <c r="C22" s="646">
        <v>441.73</v>
      </c>
      <c r="D22" s="646"/>
      <c r="E22" s="646">
        <v>31</v>
      </c>
      <c r="F22" s="646">
        <v>3.87</v>
      </c>
      <c r="G22" s="640"/>
      <c r="H22" s="627">
        <f t="shared" si="10"/>
        <v>415.75</v>
      </c>
      <c r="I22" s="627"/>
      <c r="J22" s="627">
        <f t="shared" si="11"/>
        <v>29.17</v>
      </c>
      <c r="K22" s="627">
        <f t="shared" si="12"/>
        <v>3.66</v>
      </c>
      <c r="M22" s="627">
        <v>415.75</v>
      </c>
      <c r="N22" s="627">
        <v>2.0790801279859488</v>
      </c>
      <c r="O22" s="627">
        <v>29.17</v>
      </c>
      <c r="P22" s="627">
        <v>3.65</v>
      </c>
    </row>
    <row r="23" spans="1:16" ht="15" customHeight="1">
      <c r="A23" s="623">
        <f t="shared" si="0"/>
        <v>19</v>
      </c>
      <c r="B23" s="624" t="s">
        <v>1331</v>
      </c>
      <c r="C23" s="627">
        <f t="shared" si="7"/>
        <v>415.75</v>
      </c>
      <c r="D23" s="627"/>
      <c r="E23" s="627">
        <f t="shared" si="8"/>
        <v>29.17</v>
      </c>
      <c r="F23" s="627">
        <f t="shared" si="9"/>
        <v>3.87</v>
      </c>
      <c r="G23" s="640"/>
      <c r="H23" s="627">
        <f t="shared" si="10"/>
        <v>415.75</v>
      </c>
      <c r="I23" s="627"/>
      <c r="J23" s="627">
        <f t="shared" si="11"/>
        <v>29.17</v>
      </c>
      <c r="K23" s="627">
        <f t="shared" si="12"/>
        <v>3.66</v>
      </c>
      <c r="M23" s="627">
        <v>415.75</v>
      </c>
      <c r="N23" s="627">
        <v>2.0790801279859488</v>
      </c>
      <c r="O23" s="627">
        <v>29.17</v>
      </c>
      <c r="P23" s="627">
        <v>3.65</v>
      </c>
    </row>
    <row r="24" spans="1:16" ht="15" customHeight="1">
      <c r="A24" s="623">
        <f t="shared" si="0"/>
        <v>20</v>
      </c>
      <c r="B24" s="624" t="s">
        <v>1332</v>
      </c>
      <c r="C24" s="627">
        <f t="shared" si="7"/>
        <v>415.75</v>
      </c>
      <c r="D24" s="627"/>
      <c r="E24" s="627">
        <f t="shared" si="8"/>
        <v>29.17</v>
      </c>
      <c r="F24" s="627">
        <f t="shared" si="9"/>
        <v>3.87</v>
      </c>
      <c r="G24" s="640"/>
      <c r="H24" s="627">
        <f t="shared" si="10"/>
        <v>415.75</v>
      </c>
      <c r="I24" s="627"/>
      <c r="J24" s="627">
        <f t="shared" si="11"/>
        <v>29.17</v>
      </c>
      <c r="K24" s="627">
        <f t="shared" si="12"/>
        <v>3.66</v>
      </c>
      <c r="M24" s="627">
        <v>415.75</v>
      </c>
      <c r="N24" s="627">
        <v>2.0790801279859488</v>
      </c>
      <c r="O24" s="627">
        <v>29.17</v>
      </c>
      <c r="P24" s="627">
        <v>3.65</v>
      </c>
    </row>
    <row r="25" spans="1:16" ht="15" customHeight="1">
      <c r="A25" s="623">
        <f t="shared" si="0"/>
        <v>21</v>
      </c>
      <c r="B25" s="624" t="s">
        <v>1333</v>
      </c>
      <c r="C25" s="646">
        <v>441.73</v>
      </c>
      <c r="D25" s="646"/>
      <c r="E25" s="646">
        <v>31</v>
      </c>
      <c r="F25" s="646">
        <f t="shared" si="9"/>
        <v>3.87</v>
      </c>
      <c r="G25" s="640"/>
      <c r="H25" s="627">
        <f t="shared" si="10"/>
        <v>415.75</v>
      </c>
      <c r="I25" s="627"/>
      <c r="J25" s="627">
        <f t="shared" si="11"/>
        <v>29.17</v>
      </c>
      <c r="K25" s="627">
        <f t="shared" si="12"/>
        <v>3.66</v>
      </c>
      <c r="M25" s="627">
        <v>415.75</v>
      </c>
      <c r="N25" s="627">
        <v>2.0790801279859488</v>
      </c>
      <c r="O25" s="627">
        <v>29.17</v>
      </c>
      <c r="P25" s="627">
        <v>3.65</v>
      </c>
    </row>
    <row r="26" spans="1:16" ht="15" customHeight="1">
      <c r="A26" s="623">
        <f t="shared" si="0"/>
        <v>22</v>
      </c>
      <c r="B26" s="624" t="s">
        <v>1334</v>
      </c>
      <c r="C26" s="627">
        <f t="shared" si="7"/>
        <v>415.75</v>
      </c>
      <c r="D26" s="627"/>
      <c r="E26" s="627">
        <f t="shared" si="8"/>
        <v>29.17</v>
      </c>
      <c r="F26" s="627">
        <f t="shared" si="9"/>
        <v>3.87</v>
      </c>
      <c r="G26" s="640"/>
      <c r="H26" s="627">
        <f t="shared" si="10"/>
        <v>415.75</v>
      </c>
      <c r="I26" s="627"/>
      <c r="J26" s="627">
        <f t="shared" si="11"/>
        <v>29.17</v>
      </c>
      <c r="K26" s="627">
        <f t="shared" si="12"/>
        <v>3.66</v>
      </c>
      <c r="M26" s="627">
        <v>415.75</v>
      </c>
      <c r="N26" s="627">
        <v>2.0790801279859488</v>
      </c>
      <c r="O26" s="627">
        <v>29.17</v>
      </c>
      <c r="P26" s="627">
        <v>3.65</v>
      </c>
    </row>
    <row r="27" spans="1:16" ht="15" customHeight="1">
      <c r="A27" s="623">
        <f t="shared" si="0"/>
        <v>23</v>
      </c>
      <c r="B27" s="645" t="s">
        <v>1335</v>
      </c>
      <c r="C27" s="646">
        <v>441.73</v>
      </c>
      <c r="D27" s="646"/>
      <c r="E27" s="646">
        <v>31</v>
      </c>
      <c r="F27" s="646">
        <f t="shared" si="9"/>
        <v>3.87</v>
      </c>
      <c r="G27" s="640"/>
      <c r="H27" s="627">
        <f t="shared" si="10"/>
        <v>415.75</v>
      </c>
      <c r="I27" s="627"/>
      <c r="J27" s="627">
        <f t="shared" si="11"/>
        <v>29.17</v>
      </c>
      <c r="K27" s="627">
        <f t="shared" si="12"/>
        <v>3.66</v>
      </c>
      <c r="M27" s="627">
        <v>415.75</v>
      </c>
      <c r="N27" s="627">
        <v>2.0790801279859488</v>
      </c>
      <c r="O27" s="627">
        <v>29.17</v>
      </c>
      <c r="P27" s="627">
        <v>3.65</v>
      </c>
    </row>
    <row r="28" spans="1:16" ht="15" customHeight="1">
      <c r="A28" s="623">
        <f t="shared" si="0"/>
        <v>24</v>
      </c>
      <c r="B28" s="645" t="s">
        <v>1336</v>
      </c>
      <c r="C28" s="646">
        <v>441.73</v>
      </c>
      <c r="D28" s="646"/>
      <c r="E28" s="646">
        <v>31</v>
      </c>
      <c r="F28" s="646">
        <f t="shared" si="9"/>
        <v>3.87</v>
      </c>
      <c r="G28" s="640"/>
      <c r="H28" s="627">
        <f t="shared" si="10"/>
        <v>415.75</v>
      </c>
      <c r="I28" s="627"/>
      <c r="J28" s="627">
        <f t="shared" si="11"/>
        <v>29.17</v>
      </c>
      <c r="K28" s="627">
        <f t="shared" si="12"/>
        <v>3.66</v>
      </c>
      <c r="M28" s="627">
        <v>415.75</v>
      </c>
      <c r="N28" s="627">
        <v>2.0790801279859488</v>
      </c>
      <c r="O28" s="627">
        <v>29.17</v>
      </c>
      <c r="P28" s="627">
        <v>3.65</v>
      </c>
    </row>
    <row r="29" spans="1:16" ht="15" customHeight="1">
      <c r="A29" s="623">
        <f t="shared" si="0"/>
        <v>25</v>
      </c>
      <c r="B29" s="624" t="s">
        <v>1337</v>
      </c>
      <c r="C29" s="646">
        <v>441.73</v>
      </c>
      <c r="D29" s="646"/>
      <c r="E29" s="646">
        <v>31</v>
      </c>
      <c r="F29" s="646">
        <f t="shared" si="9"/>
        <v>3.87</v>
      </c>
      <c r="G29" s="640"/>
      <c r="H29" s="627">
        <f t="shared" si="10"/>
        <v>415.75</v>
      </c>
      <c r="I29" s="627"/>
      <c r="J29" s="627">
        <f t="shared" si="11"/>
        <v>29.17</v>
      </c>
      <c r="K29" s="627">
        <f t="shared" si="12"/>
        <v>3.66</v>
      </c>
      <c r="M29" s="627">
        <v>415.75</v>
      </c>
      <c r="N29" s="627">
        <v>2.0790801279859488</v>
      </c>
      <c r="O29" s="627">
        <v>29.17</v>
      </c>
      <c r="P29" s="627">
        <v>3.65</v>
      </c>
    </row>
    <row r="30" spans="1:16" ht="15" customHeight="1">
      <c r="A30" s="623">
        <f t="shared" si="0"/>
        <v>26</v>
      </c>
      <c r="B30" s="645" t="s">
        <v>1338</v>
      </c>
      <c r="C30" s="646">
        <v>441.73</v>
      </c>
      <c r="D30" s="646"/>
      <c r="E30" s="646">
        <v>31</v>
      </c>
      <c r="F30" s="646">
        <f t="shared" si="9"/>
        <v>3.87</v>
      </c>
      <c r="G30" s="640"/>
      <c r="H30" s="627">
        <f t="shared" si="10"/>
        <v>415.75</v>
      </c>
      <c r="I30" s="627"/>
      <c r="J30" s="627">
        <f t="shared" si="11"/>
        <v>29.17</v>
      </c>
      <c r="K30" s="627">
        <f t="shared" si="12"/>
        <v>3.66</v>
      </c>
      <c r="M30" s="627">
        <v>415.75</v>
      </c>
      <c r="N30" s="627">
        <v>2.0790801279859488</v>
      </c>
      <c r="O30" s="627">
        <v>29.17</v>
      </c>
      <c r="P30" s="627">
        <v>3.65</v>
      </c>
    </row>
    <row r="31" spans="1:16" ht="15" customHeight="1">
      <c r="A31" s="623">
        <f t="shared" si="0"/>
        <v>27</v>
      </c>
      <c r="B31" s="624" t="s">
        <v>1339</v>
      </c>
      <c r="C31" s="627">
        <f t="shared" si="7"/>
        <v>415.75</v>
      </c>
      <c r="D31" s="627"/>
      <c r="E31" s="627">
        <f t="shared" si="8"/>
        <v>29.17</v>
      </c>
      <c r="F31" s="627">
        <f t="shared" si="9"/>
        <v>3.87</v>
      </c>
      <c r="G31" s="640"/>
      <c r="H31" s="627">
        <f t="shared" si="10"/>
        <v>415.75</v>
      </c>
      <c r="I31" s="627"/>
      <c r="J31" s="627">
        <f t="shared" si="11"/>
        <v>29.17</v>
      </c>
      <c r="K31" s="627">
        <f t="shared" si="12"/>
        <v>3.66</v>
      </c>
      <c r="M31" s="627">
        <v>415.75</v>
      </c>
      <c r="N31" s="627">
        <v>2.0790801279859488</v>
      </c>
      <c r="O31" s="627">
        <v>29.17</v>
      </c>
      <c r="P31" s="627">
        <v>3.65</v>
      </c>
    </row>
    <row r="32" spans="1:16" ht="15" customHeight="1">
      <c r="A32" s="623">
        <f t="shared" si="0"/>
        <v>28</v>
      </c>
      <c r="B32" s="624" t="s">
        <v>1340</v>
      </c>
      <c r="C32" s="627">
        <f t="shared" si="7"/>
        <v>415.75</v>
      </c>
      <c r="D32" s="627"/>
      <c r="E32" s="627">
        <f t="shared" si="8"/>
        <v>29.17</v>
      </c>
      <c r="F32" s="627">
        <f t="shared" si="9"/>
        <v>3.87</v>
      </c>
      <c r="G32" s="640"/>
      <c r="H32" s="627">
        <f t="shared" si="10"/>
        <v>415.75</v>
      </c>
      <c r="I32" s="627"/>
      <c r="J32" s="627">
        <f t="shared" si="11"/>
        <v>29.17</v>
      </c>
      <c r="K32" s="627">
        <f t="shared" si="12"/>
        <v>3.66</v>
      </c>
      <c r="M32" s="627">
        <v>415.75</v>
      </c>
      <c r="N32" s="627">
        <v>2.0790801279859488</v>
      </c>
      <c r="O32" s="627">
        <v>29.17</v>
      </c>
      <c r="P32" s="627">
        <v>3.65</v>
      </c>
    </row>
    <row r="33" spans="1:16" ht="15" customHeight="1">
      <c r="A33" s="623">
        <f t="shared" si="0"/>
        <v>29</v>
      </c>
      <c r="B33" s="624" t="s">
        <v>1341</v>
      </c>
      <c r="C33" s="646">
        <v>441.73</v>
      </c>
      <c r="D33" s="627"/>
      <c r="E33" s="646">
        <v>31</v>
      </c>
      <c r="F33" s="646">
        <f t="shared" si="9"/>
        <v>3.87</v>
      </c>
      <c r="G33" s="640"/>
      <c r="H33" s="627">
        <f t="shared" si="10"/>
        <v>415.75</v>
      </c>
      <c r="I33" s="627"/>
      <c r="J33" s="627">
        <f t="shared" si="11"/>
        <v>29.17</v>
      </c>
      <c r="K33" s="627">
        <f t="shared" si="12"/>
        <v>3.66</v>
      </c>
      <c r="M33" s="627">
        <v>415.75</v>
      </c>
      <c r="N33" s="627">
        <v>2.0790801279859488</v>
      </c>
      <c r="O33" s="627">
        <v>29.17</v>
      </c>
      <c r="P33" s="627">
        <v>3.65</v>
      </c>
    </row>
    <row r="34" spans="1:16" ht="15" customHeight="1">
      <c r="A34" s="623">
        <f t="shared" si="0"/>
        <v>30</v>
      </c>
      <c r="B34" s="624" t="s">
        <v>1342</v>
      </c>
      <c r="C34" s="627">
        <f t="shared" si="7"/>
        <v>415.75</v>
      </c>
      <c r="D34" s="627"/>
      <c r="E34" s="627">
        <f t="shared" si="8"/>
        <v>29.17</v>
      </c>
      <c r="F34" s="627">
        <f t="shared" si="9"/>
        <v>3.87</v>
      </c>
      <c r="G34" s="640"/>
      <c r="H34" s="627">
        <f t="shared" si="10"/>
        <v>415.75</v>
      </c>
      <c r="I34" s="627"/>
      <c r="J34" s="627">
        <f t="shared" si="11"/>
        <v>29.17</v>
      </c>
      <c r="K34" s="627">
        <f t="shared" si="12"/>
        <v>3.66</v>
      </c>
      <c r="M34" s="627">
        <v>415.75</v>
      </c>
      <c r="N34" s="627">
        <v>2.0790801279859488</v>
      </c>
      <c r="O34" s="627">
        <v>29.17</v>
      </c>
      <c r="P34" s="627">
        <v>3.65</v>
      </c>
    </row>
    <row r="35" spans="1:16" ht="15" customHeight="1">
      <c r="A35" s="623">
        <f t="shared" si="0"/>
        <v>31</v>
      </c>
      <c r="B35" s="645" t="s">
        <v>1343</v>
      </c>
      <c r="C35" s="646">
        <v>441.73</v>
      </c>
      <c r="D35" s="646"/>
      <c r="E35" s="646">
        <v>31</v>
      </c>
      <c r="F35" s="646">
        <f t="shared" si="9"/>
        <v>3.87</v>
      </c>
      <c r="G35" s="640"/>
      <c r="H35" s="627">
        <f t="shared" si="10"/>
        <v>415.75</v>
      </c>
      <c r="I35" s="627"/>
      <c r="J35" s="627">
        <f t="shared" si="11"/>
        <v>29.17</v>
      </c>
      <c r="K35" s="627">
        <f t="shared" si="12"/>
        <v>3.66</v>
      </c>
      <c r="M35" s="627">
        <v>415.75</v>
      </c>
      <c r="N35" s="627">
        <v>2.0790801279859488</v>
      </c>
      <c r="O35" s="627">
        <v>29.17</v>
      </c>
      <c r="P35" s="627">
        <v>3.65</v>
      </c>
    </row>
    <row r="36" spans="1:16" ht="15" customHeight="1">
      <c r="A36" s="623">
        <f t="shared" si="0"/>
        <v>32</v>
      </c>
      <c r="B36" s="645" t="s">
        <v>1344</v>
      </c>
      <c r="C36" s="646">
        <v>441.73</v>
      </c>
      <c r="D36" s="646"/>
      <c r="E36" s="646">
        <v>31</v>
      </c>
      <c r="F36" s="646">
        <f t="shared" si="9"/>
        <v>3.87</v>
      </c>
      <c r="G36" s="640"/>
      <c r="H36" s="627">
        <f t="shared" si="10"/>
        <v>415.75</v>
      </c>
      <c r="I36" s="627"/>
      <c r="J36" s="627">
        <f t="shared" si="11"/>
        <v>29.17</v>
      </c>
      <c r="K36" s="627">
        <f t="shared" si="12"/>
        <v>3.66</v>
      </c>
      <c r="M36" s="627">
        <v>415.75</v>
      </c>
      <c r="N36" s="627">
        <v>2.0790801279859488</v>
      </c>
      <c r="O36" s="627">
        <v>29.17</v>
      </c>
      <c r="P36" s="627">
        <v>3.65</v>
      </c>
    </row>
    <row r="37" spans="1:16" ht="15" customHeight="1">
      <c r="A37" s="623">
        <f t="shared" si="0"/>
        <v>33</v>
      </c>
      <c r="B37" s="645" t="s">
        <v>1345</v>
      </c>
      <c r="C37" s="646">
        <v>441.73</v>
      </c>
      <c r="D37" s="646"/>
      <c r="E37" s="646">
        <v>31</v>
      </c>
      <c r="F37" s="646">
        <f t="shared" si="9"/>
        <v>3.87</v>
      </c>
      <c r="G37" s="640"/>
      <c r="H37" s="627">
        <f t="shared" si="10"/>
        <v>415.75</v>
      </c>
      <c r="I37" s="627"/>
      <c r="J37" s="627">
        <f t="shared" si="11"/>
        <v>29.17</v>
      </c>
      <c r="K37" s="627">
        <f t="shared" si="12"/>
        <v>3.66</v>
      </c>
      <c r="M37" s="627">
        <v>415.75</v>
      </c>
      <c r="N37" s="627">
        <v>2.0790801279859488</v>
      </c>
      <c r="O37" s="627">
        <v>29.17</v>
      </c>
      <c r="P37" s="627">
        <v>3.65</v>
      </c>
    </row>
    <row r="38" spans="1:16" ht="15" customHeight="1">
      <c r="A38" s="623">
        <f t="shared" si="0"/>
        <v>34</v>
      </c>
      <c r="B38" s="645" t="s">
        <v>1346</v>
      </c>
      <c r="C38" s="646">
        <v>441.73</v>
      </c>
      <c r="D38" s="627"/>
      <c r="E38" s="646">
        <v>31</v>
      </c>
      <c r="F38" s="646">
        <f t="shared" si="9"/>
        <v>3.87</v>
      </c>
      <c r="G38" s="640"/>
      <c r="H38" s="627">
        <f t="shared" si="10"/>
        <v>415.75</v>
      </c>
      <c r="I38" s="627"/>
      <c r="J38" s="627">
        <f t="shared" si="11"/>
        <v>29.17</v>
      </c>
      <c r="K38" s="627">
        <f t="shared" si="12"/>
        <v>3.66</v>
      </c>
      <c r="M38" s="627">
        <v>415.75</v>
      </c>
      <c r="N38" s="627">
        <v>2.0790801279859488</v>
      </c>
      <c r="O38" s="627">
        <v>29.17</v>
      </c>
      <c r="P38" s="627">
        <v>3.65</v>
      </c>
    </row>
    <row r="39" spans="1:16" ht="15" customHeight="1">
      <c r="A39" s="623">
        <f t="shared" si="0"/>
        <v>35</v>
      </c>
      <c r="B39" s="624" t="s">
        <v>1347</v>
      </c>
      <c r="C39" s="627">
        <f t="shared" si="7"/>
        <v>415.75</v>
      </c>
      <c r="D39" s="627"/>
      <c r="E39" s="627">
        <f t="shared" si="8"/>
        <v>29.17</v>
      </c>
      <c r="F39" s="627">
        <f t="shared" si="9"/>
        <v>3.87</v>
      </c>
      <c r="G39" s="640"/>
      <c r="H39" s="627">
        <f t="shared" si="10"/>
        <v>415.75</v>
      </c>
      <c r="I39" s="627"/>
      <c r="J39" s="627">
        <f t="shared" si="11"/>
        <v>29.17</v>
      </c>
      <c r="K39" s="627">
        <f t="shared" si="12"/>
        <v>3.66</v>
      </c>
      <c r="M39" s="627">
        <v>415.75</v>
      </c>
      <c r="N39" s="627">
        <v>2.0790801279859488</v>
      </c>
      <c r="O39" s="627">
        <v>29.17</v>
      </c>
      <c r="P39" s="627">
        <v>3.65</v>
      </c>
    </row>
    <row r="40" spans="1:16" ht="15" customHeight="1">
      <c r="A40" s="623">
        <f t="shared" si="0"/>
        <v>36</v>
      </c>
      <c r="B40" s="624" t="s">
        <v>1348</v>
      </c>
      <c r="C40" s="627">
        <f t="shared" si="7"/>
        <v>415.75</v>
      </c>
      <c r="D40" s="627"/>
      <c r="E40" s="627">
        <f t="shared" si="8"/>
        <v>29.17</v>
      </c>
      <c r="F40" s="627">
        <f t="shared" si="9"/>
        <v>3.87</v>
      </c>
      <c r="G40" s="640"/>
      <c r="H40" s="627">
        <f t="shared" si="10"/>
        <v>415.75</v>
      </c>
      <c r="I40" s="627"/>
      <c r="J40" s="627">
        <f t="shared" si="11"/>
        <v>29.17</v>
      </c>
      <c r="K40" s="627">
        <f t="shared" si="12"/>
        <v>3.66</v>
      </c>
      <c r="M40" s="627">
        <v>415.75</v>
      </c>
      <c r="N40" s="627">
        <v>2.0790801279859488</v>
      </c>
      <c r="O40" s="627">
        <v>29.17</v>
      </c>
      <c r="P40" s="627">
        <v>3.65</v>
      </c>
    </row>
    <row r="41" spans="1:16" ht="15" customHeight="1">
      <c r="A41" s="623">
        <f t="shared" si="0"/>
        <v>37</v>
      </c>
      <c r="B41" s="624" t="s">
        <v>1349</v>
      </c>
      <c r="C41" s="627">
        <f t="shared" si="7"/>
        <v>415.75</v>
      </c>
      <c r="D41" s="627"/>
      <c r="E41" s="627">
        <f t="shared" si="8"/>
        <v>29.17</v>
      </c>
      <c r="F41" s="627">
        <f t="shared" si="9"/>
        <v>3.87</v>
      </c>
      <c r="G41" s="640"/>
      <c r="H41" s="627">
        <f t="shared" si="10"/>
        <v>415.75</v>
      </c>
      <c r="I41" s="627"/>
      <c r="J41" s="627">
        <f t="shared" si="11"/>
        <v>29.17</v>
      </c>
      <c r="K41" s="627">
        <f t="shared" si="12"/>
        <v>3.66</v>
      </c>
      <c r="M41" s="627">
        <v>415.75</v>
      </c>
      <c r="N41" s="627">
        <v>2.0790801279859488</v>
      </c>
      <c r="O41" s="627">
        <v>29.17</v>
      </c>
      <c r="P41" s="627">
        <v>3.65</v>
      </c>
    </row>
    <row r="42" spans="1:16" ht="15" customHeight="1">
      <c r="A42" s="623">
        <f t="shared" si="0"/>
        <v>38</v>
      </c>
      <c r="B42" s="624" t="s">
        <v>1350</v>
      </c>
      <c r="C42" s="627">
        <f t="shared" si="7"/>
        <v>415.75</v>
      </c>
      <c r="D42" s="627"/>
      <c r="E42" s="627">
        <f t="shared" si="8"/>
        <v>29.17</v>
      </c>
      <c r="F42" s="627">
        <f t="shared" si="9"/>
        <v>3.87</v>
      </c>
      <c r="G42" s="640"/>
      <c r="H42" s="627">
        <f t="shared" si="10"/>
        <v>415.75</v>
      </c>
      <c r="I42" s="627"/>
      <c r="J42" s="627">
        <f t="shared" si="11"/>
        <v>29.17</v>
      </c>
      <c r="K42" s="627">
        <f t="shared" si="12"/>
        <v>3.66</v>
      </c>
      <c r="M42" s="627">
        <v>415.75</v>
      </c>
      <c r="N42" s="627">
        <v>2.0790801279859488</v>
      </c>
      <c r="O42" s="627">
        <v>29.17</v>
      </c>
      <c r="P42" s="627">
        <v>3.65</v>
      </c>
    </row>
    <row r="43" spans="1:16" ht="15" customHeight="1">
      <c r="A43" s="623">
        <f t="shared" si="0"/>
        <v>39</v>
      </c>
      <c r="B43" s="624" t="s">
        <v>1351</v>
      </c>
      <c r="C43" s="628">
        <v>463.52</v>
      </c>
      <c r="D43" s="628"/>
      <c r="E43" s="628">
        <v>32.47</v>
      </c>
      <c r="F43" s="628">
        <v>4.0599999999999996</v>
      </c>
      <c r="G43" s="624"/>
      <c r="H43" s="628">
        <v>463.52</v>
      </c>
      <c r="I43" s="628"/>
      <c r="J43" s="628">
        <v>32.47</v>
      </c>
      <c r="K43" s="628">
        <v>4.0599999999999996</v>
      </c>
      <c r="M43" s="628">
        <v>463.52</v>
      </c>
      <c r="N43" s="628">
        <v>2.0663988767742354</v>
      </c>
      <c r="O43" s="628">
        <v>32.33</v>
      </c>
      <c r="P43" s="628">
        <v>4.04</v>
      </c>
    </row>
    <row r="44" spans="1:16" ht="15" customHeight="1">
      <c r="A44" s="623">
        <f t="shared" si="0"/>
        <v>40</v>
      </c>
      <c r="B44" s="624" t="s">
        <v>1352</v>
      </c>
      <c r="C44" s="628">
        <f>$M$43</f>
        <v>463.52</v>
      </c>
      <c r="D44" s="628"/>
      <c r="E44" s="628">
        <f>$O$43</f>
        <v>32.33</v>
      </c>
      <c r="F44" s="628">
        <f>F43</f>
        <v>4.0599999999999996</v>
      </c>
      <c r="G44" s="624"/>
      <c r="H44" s="628">
        <f>$M$43</f>
        <v>463.52</v>
      </c>
      <c r="I44" s="628"/>
      <c r="J44" s="628">
        <f>$O$43</f>
        <v>32.33</v>
      </c>
      <c r="K44" s="628">
        <f>K43</f>
        <v>4.0599999999999996</v>
      </c>
      <c r="M44" s="628">
        <v>463.52</v>
      </c>
      <c r="N44" s="628">
        <v>2.0663988767742354</v>
      </c>
      <c r="O44" s="628">
        <v>32.33</v>
      </c>
      <c r="P44" s="628">
        <v>4.04</v>
      </c>
    </row>
    <row r="45" spans="1:16" ht="15" customHeight="1">
      <c r="A45" s="623">
        <f t="shared" si="0"/>
        <v>41</v>
      </c>
      <c r="B45" s="624" t="s">
        <v>1353</v>
      </c>
      <c r="C45" s="628">
        <f t="shared" ref="C45:C51" si="13">$M$43</f>
        <v>463.52</v>
      </c>
      <c r="D45" s="628"/>
      <c r="E45" s="628">
        <f t="shared" ref="E45:E51" si="14">$O$43</f>
        <v>32.33</v>
      </c>
      <c r="F45" s="628">
        <f t="shared" ref="F45:F51" si="15">F44</f>
        <v>4.0599999999999996</v>
      </c>
      <c r="G45" s="624"/>
      <c r="H45" s="628">
        <f t="shared" ref="H45:H51" si="16">$M$43</f>
        <v>463.52</v>
      </c>
      <c r="I45" s="628"/>
      <c r="J45" s="628">
        <f t="shared" ref="J45:J51" si="17">$O$43</f>
        <v>32.33</v>
      </c>
      <c r="K45" s="628">
        <f t="shared" ref="K45:K51" si="18">K44</f>
        <v>4.0599999999999996</v>
      </c>
      <c r="M45" s="628">
        <v>463.52</v>
      </c>
      <c r="N45" s="628">
        <v>2.0663988767742354</v>
      </c>
      <c r="O45" s="628">
        <v>32.33</v>
      </c>
      <c r="P45" s="628">
        <v>4.04</v>
      </c>
    </row>
    <row r="46" spans="1:16" ht="15" customHeight="1">
      <c r="A46" s="623">
        <f t="shared" si="0"/>
        <v>42</v>
      </c>
      <c r="B46" s="624" t="s">
        <v>1354</v>
      </c>
      <c r="C46" s="628">
        <f t="shared" si="13"/>
        <v>463.52</v>
      </c>
      <c r="D46" s="628"/>
      <c r="E46" s="628">
        <f t="shared" si="14"/>
        <v>32.33</v>
      </c>
      <c r="F46" s="628">
        <f t="shared" si="15"/>
        <v>4.0599999999999996</v>
      </c>
      <c r="G46" s="624"/>
      <c r="H46" s="628">
        <f t="shared" si="16"/>
        <v>463.52</v>
      </c>
      <c r="I46" s="628"/>
      <c r="J46" s="628">
        <f t="shared" si="17"/>
        <v>32.33</v>
      </c>
      <c r="K46" s="628">
        <f t="shared" si="18"/>
        <v>4.0599999999999996</v>
      </c>
      <c r="M46" s="628">
        <v>463.52</v>
      </c>
      <c r="N46" s="628">
        <v>2.0785880369136183</v>
      </c>
      <c r="O46" s="628">
        <v>32.33</v>
      </c>
      <c r="P46" s="628">
        <v>4.04</v>
      </c>
    </row>
    <row r="47" spans="1:16" ht="15" customHeight="1">
      <c r="A47" s="623">
        <f t="shared" si="0"/>
        <v>43</v>
      </c>
      <c r="B47" s="624" t="s">
        <v>1355</v>
      </c>
      <c r="C47" s="628">
        <f t="shared" si="13"/>
        <v>463.52</v>
      </c>
      <c r="D47" s="628"/>
      <c r="E47" s="628">
        <f t="shared" si="14"/>
        <v>32.33</v>
      </c>
      <c r="F47" s="628">
        <f t="shared" si="15"/>
        <v>4.0599999999999996</v>
      </c>
      <c r="G47" s="624"/>
      <c r="H47" s="628">
        <f t="shared" si="16"/>
        <v>463.52</v>
      </c>
      <c r="I47" s="628"/>
      <c r="J47" s="628">
        <f t="shared" si="17"/>
        <v>32.33</v>
      </c>
      <c r="K47" s="628">
        <f t="shared" si="18"/>
        <v>4.0599999999999996</v>
      </c>
      <c r="M47" s="628">
        <v>463.52</v>
      </c>
      <c r="N47" s="628">
        <v>2.0663988767742354</v>
      </c>
      <c r="O47" s="628">
        <v>32.33</v>
      </c>
      <c r="P47" s="628">
        <v>4.04</v>
      </c>
    </row>
    <row r="48" spans="1:16" ht="15" customHeight="1">
      <c r="A48" s="623">
        <f t="shared" si="0"/>
        <v>44</v>
      </c>
      <c r="B48" s="624" t="s">
        <v>1356</v>
      </c>
      <c r="C48" s="628">
        <f t="shared" si="13"/>
        <v>463.52</v>
      </c>
      <c r="D48" s="628"/>
      <c r="E48" s="628">
        <f t="shared" si="14"/>
        <v>32.33</v>
      </c>
      <c r="F48" s="628">
        <f t="shared" si="15"/>
        <v>4.0599999999999996</v>
      </c>
      <c r="G48" s="624"/>
      <c r="H48" s="628">
        <f t="shared" si="16"/>
        <v>463.52</v>
      </c>
      <c r="I48" s="628"/>
      <c r="J48" s="628">
        <f t="shared" si="17"/>
        <v>32.33</v>
      </c>
      <c r="K48" s="628">
        <f t="shared" si="18"/>
        <v>4.0599999999999996</v>
      </c>
      <c r="M48" s="628">
        <v>463.52</v>
      </c>
      <c r="N48" s="628">
        <v>2.0663988767742354</v>
      </c>
      <c r="O48" s="628">
        <v>32.33</v>
      </c>
      <c r="P48" s="628">
        <v>4.04</v>
      </c>
    </row>
    <row r="49" spans="1:16" ht="15" customHeight="1">
      <c r="A49" s="623">
        <f t="shared" si="0"/>
        <v>45</v>
      </c>
      <c r="B49" s="624" t="s">
        <v>1357</v>
      </c>
      <c r="C49" s="628">
        <f t="shared" si="13"/>
        <v>463.52</v>
      </c>
      <c r="D49" s="628"/>
      <c r="E49" s="628">
        <f t="shared" si="14"/>
        <v>32.33</v>
      </c>
      <c r="F49" s="628">
        <f t="shared" si="15"/>
        <v>4.0599999999999996</v>
      </c>
      <c r="G49" s="624"/>
      <c r="H49" s="628">
        <f t="shared" si="16"/>
        <v>463.52</v>
      </c>
      <c r="I49" s="628"/>
      <c r="J49" s="628">
        <f t="shared" si="17"/>
        <v>32.33</v>
      </c>
      <c r="K49" s="628">
        <f t="shared" si="18"/>
        <v>4.0599999999999996</v>
      </c>
      <c r="M49" s="628">
        <v>463.52</v>
      </c>
      <c r="N49" s="628">
        <v>2.0785880369136183</v>
      </c>
      <c r="O49" s="628">
        <v>32.33</v>
      </c>
      <c r="P49" s="628">
        <v>4.04</v>
      </c>
    </row>
    <row r="50" spans="1:16" ht="15" customHeight="1">
      <c r="A50" s="623">
        <f t="shared" si="0"/>
        <v>46</v>
      </c>
      <c r="B50" s="624" t="s">
        <v>1358</v>
      </c>
      <c r="C50" s="628">
        <f t="shared" si="13"/>
        <v>463.52</v>
      </c>
      <c r="D50" s="628"/>
      <c r="E50" s="628">
        <f t="shared" si="14"/>
        <v>32.33</v>
      </c>
      <c r="F50" s="628">
        <f t="shared" si="15"/>
        <v>4.0599999999999996</v>
      </c>
      <c r="G50" s="624"/>
      <c r="H50" s="628">
        <f t="shared" si="16"/>
        <v>463.52</v>
      </c>
      <c r="I50" s="628"/>
      <c r="J50" s="628">
        <f t="shared" si="17"/>
        <v>32.33</v>
      </c>
      <c r="K50" s="628">
        <f t="shared" si="18"/>
        <v>4.0599999999999996</v>
      </c>
      <c r="M50" s="628">
        <v>463.52</v>
      </c>
      <c r="N50" s="628">
        <v>2.0663988767742354</v>
      </c>
      <c r="O50" s="628">
        <v>32.33</v>
      </c>
      <c r="P50" s="628">
        <v>4.04</v>
      </c>
    </row>
    <row r="51" spans="1:16" ht="15" customHeight="1">
      <c r="A51" s="623">
        <f t="shared" si="0"/>
        <v>47</v>
      </c>
      <c r="B51" s="624" t="s">
        <v>1359</v>
      </c>
      <c r="C51" s="628">
        <f t="shared" si="13"/>
        <v>463.52</v>
      </c>
      <c r="D51" s="628"/>
      <c r="E51" s="628">
        <f t="shared" si="14"/>
        <v>32.33</v>
      </c>
      <c r="F51" s="628">
        <f t="shared" si="15"/>
        <v>4.0599999999999996</v>
      </c>
      <c r="G51" s="624"/>
      <c r="H51" s="628">
        <f t="shared" si="16"/>
        <v>463.52</v>
      </c>
      <c r="I51" s="628"/>
      <c r="J51" s="628">
        <f t="shared" si="17"/>
        <v>32.33</v>
      </c>
      <c r="K51" s="628">
        <f t="shared" si="18"/>
        <v>4.0599999999999996</v>
      </c>
      <c r="M51" s="628">
        <v>463.52</v>
      </c>
      <c r="N51" s="628">
        <v>2.0663988767742354</v>
      </c>
      <c r="O51" s="628">
        <v>32.33</v>
      </c>
      <c r="P51" s="628">
        <v>4.04</v>
      </c>
    </row>
    <row r="52" spans="1:16" ht="15" customHeight="1">
      <c r="A52" s="623">
        <f t="shared" si="0"/>
        <v>48</v>
      </c>
      <c r="B52" s="624" t="s">
        <v>1360</v>
      </c>
      <c r="C52" s="629">
        <v>439.95</v>
      </c>
      <c r="D52" s="629"/>
      <c r="E52" s="629">
        <v>30.9</v>
      </c>
      <c r="F52" s="629">
        <v>3.86</v>
      </c>
      <c r="G52" s="624"/>
      <c r="H52" s="629">
        <v>439.95</v>
      </c>
      <c r="I52" s="629"/>
      <c r="J52" s="629">
        <v>30.9</v>
      </c>
      <c r="K52" s="629">
        <v>3.86</v>
      </c>
      <c r="M52" s="629">
        <v>439.95</v>
      </c>
      <c r="N52" s="629">
        <v>2.0723091150800532</v>
      </c>
      <c r="O52" s="629">
        <v>30.77</v>
      </c>
      <c r="P52" s="629">
        <v>3.85</v>
      </c>
    </row>
    <row r="53" spans="1:16" ht="15" customHeight="1">
      <c r="A53" s="623">
        <f t="shared" si="0"/>
        <v>49</v>
      </c>
      <c r="B53" s="624" t="s">
        <v>1361</v>
      </c>
      <c r="C53" s="629">
        <f>$M$52</f>
        <v>439.95</v>
      </c>
      <c r="D53" s="629"/>
      <c r="E53" s="629">
        <f>$O$52</f>
        <v>30.77</v>
      </c>
      <c r="F53" s="629">
        <f>F52</f>
        <v>3.86</v>
      </c>
      <c r="G53" s="624"/>
      <c r="H53" s="629">
        <f>$M$52</f>
        <v>439.95</v>
      </c>
      <c r="I53" s="629"/>
      <c r="J53" s="629">
        <f>$O$52</f>
        <v>30.77</v>
      </c>
      <c r="K53" s="629">
        <f>K52</f>
        <v>3.86</v>
      </c>
      <c r="M53" s="629">
        <v>439.95</v>
      </c>
      <c r="N53" s="629">
        <v>2.0723091150800532</v>
      </c>
      <c r="O53" s="629">
        <v>30.77</v>
      </c>
      <c r="P53" s="629">
        <v>3.85</v>
      </c>
    </row>
    <row r="54" spans="1:16" ht="15" customHeight="1">
      <c r="A54" s="623">
        <f t="shared" si="0"/>
        <v>50</v>
      </c>
      <c r="B54" s="624" t="s">
        <v>1362</v>
      </c>
      <c r="C54" s="629">
        <f t="shared" ref="C54:C61" si="19">$M$52</f>
        <v>439.95</v>
      </c>
      <c r="D54" s="629"/>
      <c r="E54" s="629">
        <f t="shared" ref="E54:E61" si="20">$O$52</f>
        <v>30.77</v>
      </c>
      <c r="F54" s="629">
        <f t="shared" ref="F54:F61" si="21">F53</f>
        <v>3.86</v>
      </c>
      <c r="G54" s="624"/>
      <c r="H54" s="629">
        <f t="shared" ref="H54:H61" si="22">$M$52</f>
        <v>439.95</v>
      </c>
      <c r="I54" s="629"/>
      <c r="J54" s="629">
        <f t="shared" ref="J54:J61" si="23">$O$52</f>
        <v>30.77</v>
      </c>
      <c r="K54" s="629">
        <f t="shared" ref="K54:K61" si="24">K53</f>
        <v>3.86</v>
      </c>
      <c r="M54" s="629">
        <v>439.95</v>
      </c>
      <c r="N54" s="629">
        <v>2.0723091150800532</v>
      </c>
      <c r="O54" s="629">
        <v>30.77</v>
      </c>
      <c r="P54" s="629">
        <v>3.85</v>
      </c>
    </row>
    <row r="55" spans="1:16" ht="15" customHeight="1">
      <c r="A55" s="623">
        <f t="shared" si="0"/>
        <v>51</v>
      </c>
      <c r="B55" s="624" t="s">
        <v>1363</v>
      </c>
      <c r="C55" s="629">
        <f t="shared" si="19"/>
        <v>439.95</v>
      </c>
      <c r="D55" s="629"/>
      <c r="E55" s="629">
        <f t="shared" si="20"/>
        <v>30.77</v>
      </c>
      <c r="F55" s="629">
        <f t="shared" si="21"/>
        <v>3.86</v>
      </c>
      <c r="G55" s="624"/>
      <c r="H55" s="629">
        <f t="shared" si="22"/>
        <v>439.95</v>
      </c>
      <c r="I55" s="629"/>
      <c r="J55" s="629">
        <f t="shared" si="23"/>
        <v>30.77</v>
      </c>
      <c r="K55" s="629">
        <f t="shared" si="24"/>
        <v>3.86</v>
      </c>
      <c r="M55" s="629">
        <v>439.95</v>
      </c>
      <c r="N55" s="629">
        <v>2.0723091150800532</v>
      </c>
      <c r="O55" s="629">
        <v>30.77</v>
      </c>
      <c r="P55" s="629">
        <v>3.85</v>
      </c>
    </row>
    <row r="56" spans="1:16" ht="15" customHeight="1">
      <c r="A56" s="623">
        <f t="shared" si="0"/>
        <v>52</v>
      </c>
      <c r="B56" s="624" t="s">
        <v>1364</v>
      </c>
      <c r="C56" s="629">
        <f t="shared" si="19"/>
        <v>439.95</v>
      </c>
      <c r="D56" s="629"/>
      <c r="E56" s="629">
        <f t="shared" si="20"/>
        <v>30.77</v>
      </c>
      <c r="F56" s="629">
        <f t="shared" si="21"/>
        <v>3.86</v>
      </c>
      <c r="G56" s="624"/>
      <c r="H56" s="629">
        <f t="shared" si="22"/>
        <v>439.95</v>
      </c>
      <c r="I56" s="629"/>
      <c r="J56" s="629">
        <f t="shared" si="23"/>
        <v>30.77</v>
      </c>
      <c r="K56" s="629">
        <f t="shared" si="24"/>
        <v>3.86</v>
      </c>
      <c r="M56" s="629">
        <v>439.95</v>
      </c>
      <c r="N56" s="629">
        <v>2.0723091150800532</v>
      </c>
      <c r="O56" s="629">
        <v>30.77</v>
      </c>
      <c r="P56" s="629">
        <v>3.85</v>
      </c>
    </row>
    <row r="57" spans="1:16" ht="15" customHeight="1">
      <c r="A57" s="623">
        <f t="shared" si="0"/>
        <v>53</v>
      </c>
      <c r="B57" s="624" t="s">
        <v>1365</v>
      </c>
      <c r="C57" s="629">
        <f t="shared" si="19"/>
        <v>439.95</v>
      </c>
      <c r="D57" s="629"/>
      <c r="E57" s="629">
        <f t="shared" si="20"/>
        <v>30.77</v>
      </c>
      <c r="F57" s="629">
        <f t="shared" si="21"/>
        <v>3.86</v>
      </c>
      <c r="G57" s="624"/>
      <c r="H57" s="629">
        <f t="shared" si="22"/>
        <v>439.95</v>
      </c>
      <c r="I57" s="629"/>
      <c r="J57" s="629">
        <f t="shared" si="23"/>
        <v>30.77</v>
      </c>
      <c r="K57" s="629">
        <f t="shared" si="24"/>
        <v>3.86</v>
      </c>
      <c r="M57" s="629">
        <v>439.95</v>
      </c>
      <c r="N57" s="629">
        <v>2.0723091150800532</v>
      </c>
      <c r="O57" s="629">
        <v>30.77</v>
      </c>
      <c r="P57" s="629">
        <v>3.85</v>
      </c>
    </row>
    <row r="58" spans="1:16" ht="15" customHeight="1">
      <c r="A58" s="623">
        <f t="shared" si="0"/>
        <v>54</v>
      </c>
      <c r="B58" s="624" t="s">
        <v>1366</v>
      </c>
      <c r="C58" s="629">
        <f t="shared" si="19"/>
        <v>439.95</v>
      </c>
      <c r="D58" s="629"/>
      <c r="E58" s="629">
        <f t="shared" si="20"/>
        <v>30.77</v>
      </c>
      <c r="F58" s="629">
        <f t="shared" si="21"/>
        <v>3.86</v>
      </c>
      <c r="G58" s="624"/>
      <c r="H58" s="629">
        <f t="shared" si="22"/>
        <v>439.95</v>
      </c>
      <c r="I58" s="629"/>
      <c r="J58" s="629">
        <f t="shared" si="23"/>
        <v>30.77</v>
      </c>
      <c r="K58" s="629">
        <f t="shared" si="24"/>
        <v>3.86</v>
      </c>
      <c r="M58" s="629">
        <v>439.95</v>
      </c>
      <c r="N58" s="629">
        <v>2.0723091150800532</v>
      </c>
      <c r="O58" s="629">
        <v>30.77</v>
      </c>
      <c r="P58" s="629">
        <v>3.85</v>
      </c>
    </row>
    <row r="59" spans="1:16" ht="15" customHeight="1">
      <c r="A59" s="623">
        <f t="shared" si="0"/>
        <v>55</v>
      </c>
      <c r="B59" s="624" t="s">
        <v>1367</v>
      </c>
      <c r="C59" s="629">
        <f t="shared" si="19"/>
        <v>439.95</v>
      </c>
      <c r="D59" s="629"/>
      <c r="E59" s="629">
        <f t="shared" si="20"/>
        <v>30.77</v>
      </c>
      <c r="F59" s="629">
        <f t="shared" si="21"/>
        <v>3.86</v>
      </c>
      <c r="G59" s="624"/>
      <c r="H59" s="629">
        <f t="shared" si="22"/>
        <v>439.95</v>
      </c>
      <c r="I59" s="629"/>
      <c r="J59" s="629">
        <f t="shared" si="23"/>
        <v>30.77</v>
      </c>
      <c r="K59" s="629">
        <f t="shared" si="24"/>
        <v>3.86</v>
      </c>
      <c r="M59" s="629">
        <v>439.95</v>
      </c>
      <c r="N59" s="629">
        <v>2.0723091150800532</v>
      </c>
      <c r="O59" s="629">
        <v>30.77</v>
      </c>
      <c r="P59" s="629">
        <v>3.85</v>
      </c>
    </row>
    <row r="60" spans="1:16" ht="15" customHeight="1">
      <c r="A60" s="623">
        <f t="shared" si="0"/>
        <v>56</v>
      </c>
      <c r="B60" s="624" t="s">
        <v>1368</v>
      </c>
      <c r="C60" s="629">
        <f t="shared" si="19"/>
        <v>439.95</v>
      </c>
      <c r="D60" s="629"/>
      <c r="E60" s="629">
        <f t="shared" si="20"/>
        <v>30.77</v>
      </c>
      <c r="F60" s="629">
        <f t="shared" si="21"/>
        <v>3.86</v>
      </c>
      <c r="G60" s="624"/>
      <c r="H60" s="629">
        <f t="shared" si="22"/>
        <v>439.95</v>
      </c>
      <c r="I60" s="629"/>
      <c r="J60" s="629">
        <f t="shared" si="23"/>
        <v>30.77</v>
      </c>
      <c r="K60" s="629">
        <f t="shared" si="24"/>
        <v>3.86</v>
      </c>
      <c r="M60" s="629">
        <v>439.95</v>
      </c>
      <c r="N60" s="629">
        <v>2.0723091150800532</v>
      </c>
      <c r="O60" s="629">
        <v>30.77</v>
      </c>
      <c r="P60" s="629">
        <v>3.85</v>
      </c>
    </row>
    <row r="61" spans="1:16" ht="15" customHeight="1">
      <c r="A61" s="623">
        <f t="shared" si="0"/>
        <v>57</v>
      </c>
      <c r="B61" s="624" t="s">
        <v>1369</v>
      </c>
      <c r="C61" s="629">
        <f t="shared" si="19"/>
        <v>439.95</v>
      </c>
      <c r="D61" s="629"/>
      <c r="E61" s="629">
        <f t="shared" si="20"/>
        <v>30.77</v>
      </c>
      <c r="F61" s="629">
        <f t="shared" si="21"/>
        <v>3.86</v>
      </c>
      <c r="G61" s="624"/>
      <c r="H61" s="629">
        <f t="shared" si="22"/>
        <v>439.95</v>
      </c>
      <c r="I61" s="629"/>
      <c r="J61" s="629">
        <f t="shared" si="23"/>
        <v>30.77</v>
      </c>
      <c r="K61" s="629">
        <f t="shared" si="24"/>
        <v>3.86</v>
      </c>
      <c r="M61" s="629">
        <v>439.95</v>
      </c>
      <c r="N61" s="629">
        <v>2.0723091150800532</v>
      </c>
      <c r="O61" s="629">
        <v>30.77</v>
      </c>
      <c r="P61" s="629">
        <v>3.85</v>
      </c>
    </row>
    <row r="62" spans="1:16" ht="15" customHeight="1">
      <c r="A62" s="623">
        <f t="shared" si="0"/>
        <v>58</v>
      </c>
      <c r="B62" s="624" t="s">
        <v>1370</v>
      </c>
      <c r="C62" s="630">
        <v>464.32</v>
      </c>
      <c r="D62" s="630"/>
      <c r="E62" s="630">
        <v>32.520000000000003</v>
      </c>
      <c r="F62" s="630">
        <v>4.07</v>
      </c>
      <c r="G62" s="624"/>
      <c r="H62" s="630">
        <v>464.32</v>
      </c>
      <c r="I62" s="630"/>
      <c r="J62" s="630">
        <v>32.520000000000003</v>
      </c>
      <c r="K62" s="630">
        <v>4.07</v>
      </c>
      <c r="M62" s="630">
        <v>464.32</v>
      </c>
      <c r="N62" s="630">
        <v>2.0662091016600233</v>
      </c>
      <c r="O62" s="630">
        <v>32.380000000000003</v>
      </c>
      <c r="P62" s="630">
        <v>4.05</v>
      </c>
    </row>
    <row r="63" spans="1:16" ht="15" customHeight="1">
      <c r="A63" s="623">
        <f t="shared" si="0"/>
        <v>59</v>
      </c>
      <c r="B63" s="624" t="s">
        <v>1371</v>
      </c>
      <c r="C63" s="630">
        <f>$M$62</f>
        <v>464.32</v>
      </c>
      <c r="D63" s="630"/>
      <c r="E63" s="630">
        <f>$O$62</f>
        <v>32.380000000000003</v>
      </c>
      <c r="F63" s="630">
        <f>F62</f>
        <v>4.07</v>
      </c>
      <c r="G63" s="624"/>
      <c r="H63" s="630">
        <f>$M$62</f>
        <v>464.32</v>
      </c>
      <c r="I63" s="630"/>
      <c r="J63" s="630">
        <f>$O$62</f>
        <v>32.380000000000003</v>
      </c>
      <c r="K63" s="630">
        <f>K62</f>
        <v>4.07</v>
      </c>
      <c r="M63" s="630">
        <v>464.32</v>
      </c>
      <c r="N63" s="630">
        <v>2.0662091016600233</v>
      </c>
      <c r="O63" s="630">
        <v>32.380000000000003</v>
      </c>
      <c r="P63" s="630">
        <v>4.05</v>
      </c>
    </row>
    <row r="64" spans="1:16" ht="15" customHeight="1">
      <c r="A64" s="623">
        <f t="shared" si="0"/>
        <v>60</v>
      </c>
      <c r="B64" s="624" t="s">
        <v>1372</v>
      </c>
      <c r="C64" s="631">
        <v>465.51</v>
      </c>
      <c r="D64" s="631"/>
      <c r="E64" s="631">
        <v>32.6</v>
      </c>
      <c r="F64" s="631">
        <v>4.08</v>
      </c>
      <c r="G64" s="624"/>
      <c r="H64" s="631">
        <v>465.51</v>
      </c>
      <c r="I64" s="631"/>
      <c r="J64" s="631">
        <v>32.6</v>
      </c>
      <c r="K64" s="631">
        <v>4.08</v>
      </c>
      <c r="M64" s="631">
        <v>465.51</v>
      </c>
      <c r="N64" s="631">
        <v>2.0662091016600233</v>
      </c>
      <c r="O64" s="631">
        <v>32.46</v>
      </c>
      <c r="P64" s="631">
        <v>4.0599999999999996</v>
      </c>
    </row>
    <row r="65" spans="1:16" ht="15" customHeight="1">
      <c r="A65" s="623">
        <f t="shared" si="0"/>
        <v>61</v>
      </c>
      <c r="B65" s="624" t="s">
        <v>1373</v>
      </c>
      <c r="C65" s="631">
        <f>$M$64</f>
        <v>465.51</v>
      </c>
      <c r="D65" s="631"/>
      <c r="E65" s="631">
        <f>$O$64</f>
        <v>32.46</v>
      </c>
      <c r="F65" s="631">
        <f>F64</f>
        <v>4.08</v>
      </c>
      <c r="G65" s="624"/>
      <c r="H65" s="631">
        <f>$M$64</f>
        <v>465.51</v>
      </c>
      <c r="I65" s="631"/>
      <c r="J65" s="631">
        <f>$O$64</f>
        <v>32.46</v>
      </c>
      <c r="K65" s="631">
        <f>K64</f>
        <v>4.08</v>
      </c>
      <c r="M65" s="631">
        <v>465.51</v>
      </c>
      <c r="N65" s="631">
        <v>2.0662524526842359</v>
      </c>
      <c r="O65" s="631">
        <v>32.46</v>
      </c>
      <c r="P65" s="631">
        <v>4.0599999999999996</v>
      </c>
    </row>
    <row r="66" spans="1:16" ht="15" customHeight="1">
      <c r="A66" s="623">
        <f t="shared" si="0"/>
        <v>62</v>
      </c>
      <c r="B66" s="624" t="s">
        <v>1374</v>
      </c>
      <c r="C66" s="632">
        <v>463.52</v>
      </c>
      <c r="D66" s="632"/>
      <c r="E66" s="632">
        <v>32.47</v>
      </c>
      <c r="F66" s="632">
        <v>4.0599999999999996</v>
      </c>
      <c r="G66" s="624"/>
      <c r="H66" s="632">
        <v>463.52</v>
      </c>
      <c r="I66" s="632"/>
      <c r="J66" s="632">
        <v>32.47</v>
      </c>
      <c r="K66" s="632">
        <v>4.0599999999999996</v>
      </c>
      <c r="M66" s="632">
        <v>463.52</v>
      </c>
      <c r="N66" s="632">
        <v>2.04070998242153</v>
      </c>
      <c r="O66" s="632">
        <v>32.33</v>
      </c>
      <c r="P66" s="632">
        <v>4.04</v>
      </c>
    </row>
    <row r="67" spans="1:16" ht="15" customHeight="1">
      <c r="A67" s="623">
        <v>63</v>
      </c>
      <c r="B67" s="624" t="s">
        <v>1375</v>
      </c>
      <c r="C67" s="632">
        <f>$M$66</f>
        <v>463.52</v>
      </c>
      <c r="D67" s="632"/>
      <c r="E67" s="632">
        <f>$O$66</f>
        <v>32.33</v>
      </c>
      <c r="F67" s="632">
        <f>F66</f>
        <v>4.0599999999999996</v>
      </c>
      <c r="G67" s="624"/>
      <c r="H67" s="632">
        <f>$M$66</f>
        <v>463.52</v>
      </c>
      <c r="I67" s="632"/>
      <c r="J67" s="632">
        <f>$O$66</f>
        <v>32.33</v>
      </c>
      <c r="K67" s="632">
        <f>K66</f>
        <v>4.0599999999999996</v>
      </c>
      <c r="M67" s="632">
        <v>463.52</v>
      </c>
      <c r="N67" s="632">
        <v>2.04070998242153</v>
      </c>
      <c r="O67" s="632">
        <v>32.33</v>
      </c>
      <c r="P67" s="632">
        <v>4.04</v>
      </c>
    </row>
    <row r="68" spans="1:16" ht="15" customHeight="1">
      <c r="A68" s="623">
        <v>64</v>
      </c>
      <c r="B68" s="624" t="s">
        <v>1376</v>
      </c>
      <c r="C68" s="632">
        <f>$M$66</f>
        <v>463.52</v>
      </c>
      <c r="D68" s="632"/>
      <c r="E68" s="632">
        <f>$O$66</f>
        <v>32.33</v>
      </c>
      <c r="F68" s="632">
        <f>F67</f>
        <v>4.0599999999999996</v>
      </c>
      <c r="G68" s="624"/>
      <c r="H68" s="632">
        <f>$M$66</f>
        <v>463.52</v>
      </c>
      <c r="I68" s="632"/>
      <c r="J68" s="632">
        <f>$O$66</f>
        <v>32.33</v>
      </c>
      <c r="K68" s="632">
        <f>K67</f>
        <v>4.0599999999999996</v>
      </c>
      <c r="M68" s="632">
        <v>463.52</v>
      </c>
      <c r="N68" s="632">
        <v>2.04070998242153</v>
      </c>
      <c r="O68" s="632">
        <v>32.33</v>
      </c>
      <c r="P68" s="632">
        <v>4.04</v>
      </c>
    </row>
    <row r="69" spans="1:16" ht="15" customHeight="1">
      <c r="A69" s="647"/>
      <c r="B69" s="645" t="s">
        <v>1400</v>
      </c>
      <c r="C69" s="648">
        <v>467.44</v>
      </c>
      <c r="D69" s="649"/>
      <c r="E69" s="648">
        <v>32.700000000000003</v>
      </c>
      <c r="F69" s="648">
        <v>4.09</v>
      </c>
      <c r="G69" s="624"/>
      <c r="H69" s="633"/>
      <c r="I69" s="634"/>
      <c r="J69" s="633"/>
      <c r="K69" s="633"/>
    </row>
    <row r="70" spans="1:16" ht="15" customHeight="1">
      <c r="A70" s="623"/>
      <c r="B70" s="624"/>
      <c r="C70" s="633"/>
      <c r="D70" s="634"/>
      <c r="E70" s="633"/>
      <c r="F70" s="633"/>
      <c r="G70" s="624"/>
      <c r="H70" s="633"/>
      <c r="I70" s="634"/>
      <c r="J70" s="633"/>
      <c r="K70" s="633"/>
    </row>
    <row r="71" spans="1:16" ht="15" customHeight="1">
      <c r="A71" s="623"/>
      <c r="B71" s="624"/>
      <c r="C71" s="633"/>
      <c r="D71" s="634"/>
      <c r="E71" s="633"/>
      <c r="F71" s="633"/>
      <c r="G71" s="624"/>
      <c r="H71" s="633"/>
      <c r="I71" s="634"/>
      <c r="J71" s="633"/>
      <c r="K71" s="633"/>
    </row>
    <row r="72" spans="1:16" ht="15" customHeight="1">
      <c r="A72" s="623"/>
      <c r="B72" s="624"/>
      <c r="C72" s="633"/>
      <c r="D72" s="634"/>
      <c r="E72" s="633"/>
      <c r="F72" s="633"/>
      <c r="G72" s="624"/>
      <c r="H72" s="633"/>
      <c r="I72" s="634"/>
      <c r="J72" s="633"/>
      <c r="K72" s="633"/>
    </row>
    <row r="73" spans="1:16" ht="15" customHeight="1">
      <c r="A73" s="623"/>
      <c r="B73" s="624"/>
      <c r="C73" s="633"/>
      <c r="D73" s="634"/>
      <c r="E73" s="633"/>
      <c r="F73" s="633"/>
      <c r="G73" s="624"/>
      <c r="H73" s="633"/>
      <c r="I73" s="634"/>
      <c r="J73" s="633"/>
      <c r="K73" s="633"/>
    </row>
    <row r="74" spans="1:16" ht="15" customHeight="1">
      <c r="A74" s="623"/>
      <c r="B74" s="624"/>
      <c r="C74" s="633"/>
      <c r="D74" s="634"/>
      <c r="E74" s="633"/>
      <c r="F74" s="633"/>
      <c r="G74" s="624"/>
      <c r="H74" s="633"/>
      <c r="I74" s="634"/>
      <c r="J74" s="633"/>
      <c r="K74" s="633"/>
    </row>
    <row r="75" spans="1:16" ht="15" customHeight="1">
      <c r="A75" s="623"/>
      <c r="B75" s="624"/>
      <c r="C75" s="633"/>
      <c r="D75" s="634"/>
      <c r="E75" s="633"/>
      <c r="F75" s="633"/>
      <c r="G75" s="624"/>
      <c r="H75" s="633"/>
      <c r="I75" s="634"/>
      <c r="J75" s="633"/>
      <c r="K75" s="633"/>
    </row>
    <row r="76" spans="1:16" ht="15" customHeight="1">
      <c r="A76" s="623"/>
      <c r="B76" s="624"/>
      <c r="C76" s="633"/>
      <c r="D76" s="634"/>
      <c r="E76" s="633"/>
      <c r="F76" s="633"/>
      <c r="G76" s="624"/>
      <c r="H76" s="633"/>
      <c r="I76" s="634"/>
      <c r="J76" s="633"/>
      <c r="K76" s="633"/>
    </row>
    <row r="77" spans="1:16" ht="15" customHeight="1">
      <c r="A77" s="623"/>
      <c r="B77" s="624"/>
      <c r="C77" s="633"/>
      <c r="D77" s="634"/>
      <c r="E77" s="633"/>
      <c r="F77" s="633"/>
      <c r="G77" s="624"/>
      <c r="H77" s="633"/>
      <c r="I77" s="634"/>
      <c r="J77" s="633"/>
      <c r="K77" s="633"/>
    </row>
  </sheetData>
  <mergeCells count="3">
    <mergeCell ref="M1:P1"/>
    <mergeCell ref="H1:K1"/>
    <mergeCell ref="C1:F1"/>
  </mergeCells>
  <printOptions horizontalCentered="1" verticalCentered="1"/>
  <pageMargins left="0.59055118110236227" right="0.59055118110236227" top="0" bottom="0" header="0.39370078740157483" footer="0.39370078740157483"/>
  <pageSetup paperSize="9" scale="8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Z212"/>
  <sheetViews>
    <sheetView tabSelected="1" view="pageBreakPreview" topLeftCell="D4" zoomScaleNormal="100" zoomScaleSheetLayoutView="100" workbookViewId="0">
      <selection activeCell="K52" sqref="K52"/>
    </sheetView>
  </sheetViews>
  <sheetFormatPr baseColWidth="10" defaultColWidth="11.42578125" defaultRowHeight="15"/>
  <cols>
    <col min="1" max="1" width="3.140625" style="10" customWidth="1"/>
    <col min="2" max="2" width="9.5703125" style="96" customWidth="1"/>
    <col min="3" max="3" width="61" style="133" customWidth="1"/>
    <col min="4" max="4" width="24.85546875" style="133" customWidth="1"/>
    <col min="5" max="5" width="63.7109375" style="1090" customWidth="1"/>
    <col min="6" max="6" width="17.85546875" style="133" customWidth="1"/>
    <col min="7" max="7" width="17" style="97" customWidth="1"/>
    <col min="8" max="8" width="12.85546875" style="832" customWidth="1"/>
    <col min="9" max="9" width="17.5703125" style="812" customWidth="1"/>
    <col min="10" max="10" width="23.28515625" style="853" customWidth="1"/>
    <col min="11" max="11" width="23.28515625" style="1027" customWidth="1"/>
    <col min="12" max="12" width="23.28515625" style="853" customWidth="1"/>
    <col min="13" max="13" width="23.28515625" style="1076" customWidth="1"/>
    <col min="14" max="14" width="15.140625" style="10" bestFit="1" customWidth="1"/>
    <col min="15" max="17" width="11.42578125" style="10"/>
    <col min="18" max="18" width="17" style="10" customWidth="1"/>
    <col min="19" max="16384" width="11.42578125" style="10"/>
  </cols>
  <sheetData>
    <row r="1" spans="2:26" ht="90" customHeight="1"/>
    <row r="2" spans="2:26" ht="4.5" customHeight="1"/>
    <row r="3" spans="2:26" ht="62.25" customHeight="1">
      <c r="B3" s="1178" t="s">
        <v>1788</v>
      </c>
      <c r="C3" s="1179"/>
      <c r="D3" s="1179"/>
      <c r="E3" s="1179"/>
      <c r="F3" s="1179"/>
      <c r="G3" s="1179"/>
      <c r="H3" s="1179"/>
      <c r="I3" s="1179"/>
      <c r="J3" s="1179"/>
      <c r="K3" s="1179"/>
      <c r="L3" s="1179"/>
      <c r="M3" s="1179"/>
    </row>
    <row r="4" spans="2:26" ht="24.95" customHeight="1">
      <c r="B4" s="1183"/>
      <c r="C4" s="1183"/>
      <c r="D4" s="1183"/>
      <c r="E4" s="1183"/>
      <c r="F4" s="1183"/>
      <c r="G4" s="1183"/>
      <c r="H4" s="1183"/>
      <c r="I4" s="1086" t="s">
        <v>1789</v>
      </c>
      <c r="J4" s="1087">
        <f>+J32+J40+J46+J52+J58+J62+J65+J69+J75+J80+J85+J106+J110+J114+J118+J126+J131+J136+J141+J146+J153+J161+J164+J170+J173+J178+J186+J189+J193+J196+J201</f>
        <v>91824.576860000001</v>
      </c>
      <c r="K4" s="1028"/>
      <c r="L4" s="980"/>
      <c r="M4" s="1077"/>
    </row>
    <row r="5" spans="2:26" ht="24.95" customHeight="1">
      <c r="B5" s="1180" t="s">
        <v>1804</v>
      </c>
      <c r="C5" s="1180"/>
      <c r="D5" s="1180"/>
      <c r="E5" s="1180"/>
      <c r="F5" s="1180"/>
      <c r="G5" s="1180"/>
      <c r="H5" s="1180"/>
      <c r="I5" s="1180"/>
      <c r="J5" s="1180"/>
      <c r="K5" s="1177" t="s">
        <v>1827</v>
      </c>
      <c r="L5" s="1177"/>
      <c r="M5" s="1177"/>
      <c r="N5" s="978"/>
      <c r="O5" s="978"/>
      <c r="P5" s="978"/>
      <c r="Q5" s="978"/>
      <c r="R5" s="978"/>
      <c r="S5" s="978"/>
      <c r="T5" s="978"/>
      <c r="U5" s="978"/>
      <c r="V5" s="978"/>
      <c r="W5" s="978"/>
      <c r="X5" s="978"/>
      <c r="Y5" s="978"/>
      <c r="Z5" s="978"/>
    </row>
    <row r="6" spans="2:26" ht="24.95" customHeight="1">
      <c r="B6" s="1088" t="s">
        <v>1790</v>
      </c>
      <c r="C6" s="1088" t="s">
        <v>1791</v>
      </c>
      <c r="D6" s="1180" t="s">
        <v>126</v>
      </c>
      <c r="E6" s="1180"/>
      <c r="F6" s="1180"/>
      <c r="G6" s="1088" t="s">
        <v>9</v>
      </c>
      <c r="H6" s="1089" t="s">
        <v>10</v>
      </c>
      <c r="I6" s="1089" t="s">
        <v>11</v>
      </c>
      <c r="J6" s="1089" t="s">
        <v>1266</v>
      </c>
      <c r="K6" s="1114" t="s">
        <v>10</v>
      </c>
      <c r="L6" s="1115" t="s">
        <v>11</v>
      </c>
      <c r="M6" s="1116" t="s">
        <v>1266</v>
      </c>
    </row>
    <row r="7" spans="2:26" ht="21.75" customHeight="1">
      <c r="B7" s="967" t="s">
        <v>458</v>
      </c>
      <c r="C7" s="1181" t="s">
        <v>13</v>
      </c>
      <c r="D7" s="1182"/>
      <c r="E7" s="1182"/>
      <c r="F7" s="1182"/>
      <c r="G7" s="1182"/>
      <c r="H7" s="1182"/>
      <c r="I7" s="1182"/>
      <c r="J7" s="1182"/>
      <c r="K7" s="1029"/>
      <c r="L7" s="997"/>
      <c r="M7" s="1067"/>
    </row>
    <row r="8" spans="2:26">
      <c r="B8" s="69"/>
      <c r="C8" s="8" t="s">
        <v>14</v>
      </c>
      <c r="D8" s="801"/>
      <c r="E8" s="1091"/>
      <c r="F8" s="801"/>
      <c r="G8" s="63"/>
      <c r="H8" s="833"/>
      <c r="I8" s="813"/>
      <c r="J8" s="983"/>
      <c r="K8" s="1030"/>
      <c r="L8" s="998"/>
      <c r="M8" s="1078"/>
    </row>
    <row r="9" spans="2:26" s="15" customFormat="1">
      <c r="B9" s="47"/>
      <c r="C9" s="12" t="s">
        <v>493</v>
      </c>
      <c r="D9" s="12" t="s">
        <v>1725</v>
      </c>
      <c r="E9" s="1092" t="s">
        <v>1726</v>
      </c>
      <c r="F9" s="12" t="s">
        <v>1727</v>
      </c>
      <c r="G9" s="65"/>
      <c r="H9" s="834"/>
      <c r="I9" s="814"/>
      <c r="J9" s="984"/>
      <c r="K9" s="1031"/>
      <c r="L9" s="854"/>
      <c r="M9" s="1058"/>
    </row>
    <row r="10" spans="2:26" s="23" customFormat="1" ht="30" customHeight="1">
      <c r="B10" s="20" t="s">
        <v>141</v>
      </c>
      <c r="C10" s="7" t="s">
        <v>23</v>
      </c>
      <c r="D10" s="7">
        <v>630402</v>
      </c>
      <c r="E10" s="1093" t="s">
        <v>1732</v>
      </c>
      <c r="F10" s="7">
        <v>530402</v>
      </c>
      <c r="G10" s="1" t="s">
        <v>16</v>
      </c>
      <c r="H10" s="835">
        <v>6.3840000000000003</v>
      </c>
      <c r="I10" s="815">
        <v>5.54</v>
      </c>
      <c r="J10" s="1009">
        <f>H10*I10</f>
        <v>35.367360000000005</v>
      </c>
      <c r="K10" s="1032">
        <v>6.17</v>
      </c>
      <c r="L10" s="1010">
        <f t="shared" ref="L10:L31" si="0">+I10</f>
        <v>5.54</v>
      </c>
      <c r="M10" s="1059">
        <f>K10*L10</f>
        <v>34.181800000000003</v>
      </c>
    </row>
    <row r="11" spans="2:26" s="23" customFormat="1" ht="30" customHeight="1">
      <c r="B11" s="20" t="s">
        <v>142</v>
      </c>
      <c r="C11" s="6" t="s">
        <v>24</v>
      </c>
      <c r="D11" s="7">
        <v>630402</v>
      </c>
      <c r="E11" s="1093" t="s">
        <v>1732</v>
      </c>
      <c r="F11" s="7">
        <v>530402</v>
      </c>
      <c r="G11" s="1" t="s">
        <v>247</v>
      </c>
      <c r="H11" s="835">
        <v>50</v>
      </c>
      <c r="I11" s="815">
        <v>2.2999999999999998</v>
      </c>
      <c r="J11" s="1011">
        <f>H11*I11</f>
        <v>114.99999999999999</v>
      </c>
      <c r="K11" s="1033">
        <v>0</v>
      </c>
      <c r="L11" s="1010">
        <f t="shared" si="0"/>
        <v>2.2999999999999998</v>
      </c>
      <c r="M11" s="1059">
        <f t="shared" ref="M11:M31" si="1">K11*L11</f>
        <v>0</v>
      </c>
    </row>
    <row r="12" spans="2:26" s="23" customFormat="1" ht="30" customHeight="1">
      <c r="B12" s="20" t="s">
        <v>143</v>
      </c>
      <c r="C12" s="14" t="s">
        <v>1665</v>
      </c>
      <c r="D12" s="7">
        <v>630402</v>
      </c>
      <c r="E12" s="1093" t="s">
        <v>1732</v>
      </c>
      <c r="F12" s="7">
        <v>530402</v>
      </c>
      <c r="G12" s="41" t="s">
        <v>25</v>
      </c>
      <c r="H12" s="835">
        <v>0.2</v>
      </c>
      <c r="I12" s="815">
        <v>147.1</v>
      </c>
      <c r="J12" s="1011">
        <f>H12*I12</f>
        <v>29.42</v>
      </c>
      <c r="K12" s="1033">
        <v>0.23039999999999999</v>
      </c>
      <c r="L12" s="1010">
        <f t="shared" si="0"/>
        <v>147.1</v>
      </c>
      <c r="M12" s="1059">
        <f>K12*L12</f>
        <v>33.891839999999995</v>
      </c>
    </row>
    <row r="13" spans="2:26" s="23" customFormat="1" ht="30" customHeight="1">
      <c r="B13" s="20" t="s">
        <v>144</v>
      </c>
      <c r="C13" s="14" t="s">
        <v>398</v>
      </c>
      <c r="D13" s="7">
        <v>630402</v>
      </c>
      <c r="E13" s="1093" t="s">
        <v>1732</v>
      </c>
      <c r="F13" s="7">
        <v>530402</v>
      </c>
      <c r="G13" s="41" t="s">
        <v>16</v>
      </c>
      <c r="H13" s="835">
        <v>0.53</v>
      </c>
      <c r="I13" s="815">
        <v>28.39</v>
      </c>
      <c r="J13" s="1011">
        <f>H13*I13</f>
        <v>15.046700000000001</v>
      </c>
      <c r="K13" s="1033">
        <v>5.0999999999999996</v>
      </c>
      <c r="L13" s="1010">
        <f t="shared" si="0"/>
        <v>28.39</v>
      </c>
      <c r="M13" s="1059">
        <f t="shared" si="1"/>
        <v>144.78899999999999</v>
      </c>
    </row>
    <row r="14" spans="2:26" s="23" customFormat="1" ht="30" customHeight="1">
      <c r="B14" s="20" t="s">
        <v>145</v>
      </c>
      <c r="C14" s="14" t="s">
        <v>399</v>
      </c>
      <c r="D14" s="7">
        <v>630402</v>
      </c>
      <c r="E14" s="1093" t="s">
        <v>1732</v>
      </c>
      <c r="F14" s="7">
        <v>530402</v>
      </c>
      <c r="G14" s="41" t="s">
        <v>16</v>
      </c>
      <c r="H14" s="835">
        <v>9</v>
      </c>
      <c r="I14" s="1013">
        <v>14.29</v>
      </c>
      <c r="J14" s="1009">
        <f t="shared" ref="J14:J22" si="2">H14*I14</f>
        <v>128.60999999999999</v>
      </c>
      <c r="K14" s="1032">
        <v>4.62</v>
      </c>
      <c r="L14" s="1010">
        <f t="shared" si="0"/>
        <v>14.29</v>
      </c>
      <c r="M14" s="1059">
        <f t="shared" si="1"/>
        <v>66.019800000000004</v>
      </c>
    </row>
    <row r="15" spans="2:26" s="23" customFormat="1" ht="30" customHeight="1">
      <c r="B15" s="20" t="s">
        <v>146</v>
      </c>
      <c r="C15" s="14" t="s">
        <v>400</v>
      </c>
      <c r="D15" s="7">
        <v>630402</v>
      </c>
      <c r="E15" s="1093" t="s">
        <v>1732</v>
      </c>
      <c r="F15" s="7">
        <v>530402</v>
      </c>
      <c r="G15" s="41" t="s">
        <v>26</v>
      </c>
      <c r="H15" s="835">
        <v>6</v>
      </c>
      <c r="I15" s="1013">
        <v>17.510000000000002</v>
      </c>
      <c r="J15" s="1009">
        <f t="shared" si="2"/>
        <v>105.06</v>
      </c>
      <c r="K15" s="1032">
        <v>4.2</v>
      </c>
      <c r="L15" s="1010">
        <f t="shared" si="0"/>
        <v>17.510000000000002</v>
      </c>
      <c r="M15" s="1059">
        <f t="shared" si="1"/>
        <v>73.542000000000016</v>
      </c>
    </row>
    <row r="16" spans="2:26" s="23" customFormat="1" ht="30" customHeight="1">
      <c r="B16" s="20" t="s">
        <v>147</v>
      </c>
      <c r="C16" s="14" t="s">
        <v>506</v>
      </c>
      <c r="D16" s="7">
        <v>630402</v>
      </c>
      <c r="E16" s="1093" t="s">
        <v>1732</v>
      </c>
      <c r="F16" s="7">
        <v>530402</v>
      </c>
      <c r="G16" s="41" t="s">
        <v>16</v>
      </c>
      <c r="H16" s="835">
        <v>12</v>
      </c>
      <c r="I16" s="815">
        <v>9.23</v>
      </c>
      <c r="J16" s="1009">
        <f t="shared" si="2"/>
        <v>110.76</v>
      </c>
      <c r="K16" s="1032">
        <v>13.026</v>
      </c>
      <c r="L16" s="1010">
        <f t="shared" si="0"/>
        <v>9.23</v>
      </c>
      <c r="M16" s="1059">
        <f t="shared" si="1"/>
        <v>120.22998</v>
      </c>
    </row>
    <row r="17" spans="2:13" s="23" customFormat="1" ht="30" customHeight="1">
      <c r="B17" s="20" t="s">
        <v>148</v>
      </c>
      <c r="C17" s="18" t="s">
        <v>49</v>
      </c>
      <c r="D17" s="7">
        <v>630402</v>
      </c>
      <c r="E17" s="1093" t="s">
        <v>1732</v>
      </c>
      <c r="F17" s="7">
        <v>530402</v>
      </c>
      <c r="G17" s="1" t="s">
        <v>16</v>
      </c>
      <c r="H17" s="835">
        <v>12</v>
      </c>
      <c r="I17" s="815">
        <v>6.5</v>
      </c>
      <c r="J17" s="1011">
        <f t="shared" si="2"/>
        <v>78</v>
      </c>
      <c r="K17" s="1033">
        <v>10.755000000000001</v>
      </c>
      <c r="L17" s="1010">
        <f t="shared" si="0"/>
        <v>6.5</v>
      </c>
      <c r="M17" s="1059">
        <f t="shared" si="1"/>
        <v>69.907499999999999</v>
      </c>
    </row>
    <row r="18" spans="2:13" s="23" customFormat="1" ht="30" customHeight="1">
      <c r="B18" s="20" t="s">
        <v>149</v>
      </c>
      <c r="C18" s="7" t="s">
        <v>1685</v>
      </c>
      <c r="D18" s="7">
        <v>630402</v>
      </c>
      <c r="E18" s="1093" t="s">
        <v>1732</v>
      </c>
      <c r="F18" s="7">
        <v>530402</v>
      </c>
      <c r="G18" s="1" t="s">
        <v>17</v>
      </c>
      <c r="H18" s="835">
        <v>1</v>
      </c>
      <c r="I18" s="815">
        <v>32.5</v>
      </c>
      <c r="J18" s="1011">
        <f t="shared" si="2"/>
        <v>32.5</v>
      </c>
      <c r="K18" s="1033">
        <v>1</v>
      </c>
      <c r="L18" s="1010">
        <f t="shared" si="0"/>
        <v>32.5</v>
      </c>
      <c r="M18" s="1059">
        <f t="shared" si="1"/>
        <v>32.5</v>
      </c>
    </row>
    <row r="19" spans="2:13" s="23" customFormat="1" ht="30" customHeight="1">
      <c r="B19" s="20" t="s">
        <v>150</v>
      </c>
      <c r="C19" s="7" t="s">
        <v>1686</v>
      </c>
      <c r="D19" s="7">
        <v>630402</v>
      </c>
      <c r="E19" s="1093" t="s">
        <v>1732</v>
      </c>
      <c r="F19" s="7">
        <v>530402</v>
      </c>
      <c r="G19" s="1" t="s">
        <v>17</v>
      </c>
      <c r="H19" s="835">
        <v>1</v>
      </c>
      <c r="I19" s="815">
        <v>18.5</v>
      </c>
      <c r="J19" s="1011">
        <f t="shared" si="2"/>
        <v>18.5</v>
      </c>
      <c r="K19" s="1033">
        <v>1</v>
      </c>
      <c r="L19" s="1010">
        <f t="shared" si="0"/>
        <v>18.5</v>
      </c>
      <c r="M19" s="1059">
        <f t="shared" si="1"/>
        <v>18.5</v>
      </c>
    </row>
    <row r="20" spans="2:13" s="23" customFormat="1" ht="30" customHeight="1">
      <c r="B20" s="20" t="s">
        <v>151</v>
      </c>
      <c r="C20" s="7" t="s">
        <v>1687</v>
      </c>
      <c r="D20" s="7">
        <v>630402</v>
      </c>
      <c r="E20" s="1093" t="s">
        <v>1732</v>
      </c>
      <c r="F20" s="7">
        <v>530402</v>
      </c>
      <c r="G20" s="1" t="s">
        <v>17</v>
      </c>
      <c r="H20" s="835">
        <v>2</v>
      </c>
      <c r="I20" s="815">
        <v>35.200000000000003</v>
      </c>
      <c r="J20" s="1011">
        <f t="shared" si="2"/>
        <v>70.400000000000006</v>
      </c>
      <c r="K20" s="1033">
        <v>2</v>
      </c>
      <c r="L20" s="1010">
        <f t="shared" si="0"/>
        <v>35.200000000000003</v>
      </c>
      <c r="M20" s="1059">
        <f t="shared" si="1"/>
        <v>70.400000000000006</v>
      </c>
    </row>
    <row r="21" spans="2:13" s="23" customFormat="1" ht="30" customHeight="1">
      <c r="B21" s="20" t="s">
        <v>152</v>
      </c>
      <c r="C21" s="14" t="s">
        <v>33</v>
      </c>
      <c r="D21" s="7">
        <v>630402</v>
      </c>
      <c r="E21" s="1093" t="s">
        <v>1732</v>
      </c>
      <c r="F21" s="7">
        <v>530402</v>
      </c>
      <c r="G21" s="1" t="s">
        <v>17</v>
      </c>
      <c r="H21" s="835">
        <v>2</v>
      </c>
      <c r="I21" s="816">
        <v>10</v>
      </c>
      <c r="J21" s="1011">
        <f t="shared" si="2"/>
        <v>20</v>
      </c>
      <c r="K21" s="1033">
        <v>2</v>
      </c>
      <c r="L21" s="1010">
        <f t="shared" si="0"/>
        <v>10</v>
      </c>
      <c r="M21" s="1059">
        <f t="shared" si="1"/>
        <v>20</v>
      </c>
    </row>
    <row r="22" spans="2:13" s="23" customFormat="1" ht="30" customHeight="1">
      <c r="B22" s="20" t="s">
        <v>153</v>
      </c>
      <c r="C22" s="7" t="s">
        <v>435</v>
      </c>
      <c r="D22" s="7">
        <v>630402</v>
      </c>
      <c r="E22" s="1093" t="s">
        <v>1732</v>
      </c>
      <c r="F22" s="7">
        <v>530402</v>
      </c>
      <c r="G22" s="1" t="s">
        <v>17</v>
      </c>
      <c r="H22" s="835">
        <v>1</v>
      </c>
      <c r="I22" s="816">
        <v>220</v>
      </c>
      <c r="J22" s="1011">
        <f t="shared" si="2"/>
        <v>220</v>
      </c>
      <c r="K22" s="1033">
        <v>1</v>
      </c>
      <c r="L22" s="1010">
        <f t="shared" si="0"/>
        <v>220</v>
      </c>
      <c r="M22" s="1059">
        <f t="shared" si="1"/>
        <v>220</v>
      </c>
    </row>
    <row r="23" spans="2:13" s="23" customFormat="1" ht="30" customHeight="1">
      <c r="B23" s="20" t="s">
        <v>154</v>
      </c>
      <c r="C23" s="54" t="s">
        <v>436</v>
      </c>
      <c r="D23" s="7">
        <v>630402</v>
      </c>
      <c r="E23" s="1093" t="s">
        <v>1732</v>
      </c>
      <c r="F23" s="7">
        <v>530402</v>
      </c>
      <c r="G23" s="1" t="s">
        <v>17</v>
      </c>
      <c r="H23" s="835">
        <v>1</v>
      </c>
      <c r="I23" s="816">
        <v>230</v>
      </c>
      <c r="J23" s="1011">
        <f>H23*I23</f>
        <v>230</v>
      </c>
      <c r="K23" s="1033">
        <v>1</v>
      </c>
      <c r="L23" s="1010">
        <f t="shared" si="0"/>
        <v>230</v>
      </c>
      <c r="M23" s="1059">
        <f t="shared" si="1"/>
        <v>230</v>
      </c>
    </row>
    <row r="24" spans="2:13" s="23" customFormat="1" ht="30" customHeight="1">
      <c r="B24" s="20" t="s">
        <v>155</v>
      </c>
      <c r="C24" s="7" t="s">
        <v>418</v>
      </c>
      <c r="D24" s="7">
        <v>630402</v>
      </c>
      <c r="E24" s="1093" t="s">
        <v>1732</v>
      </c>
      <c r="F24" s="7">
        <v>530402</v>
      </c>
      <c r="G24" s="1" t="s">
        <v>17</v>
      </c>
      <c r="H24" s="835">
        <v>1</v>
      </c>
      <c r="I24" s="816">
        <v>185.34</v>
      </c>
      <c r="J24" s="1011">
        <f t="shared" ref="J24" si="3">H24*I24</f>
        <v>185.34</v>
      </c>
      <c r="K24" s="1033">
        <v>0</v>
      </c>
      <c r="L24" s="1010">
        <f t="shared" si="0"/>
        <v>185.34</v>
      </c>
      <c r="M24" s="1059">
        <f t="shared" si="1"/>
        <v>0</v>
      </c>
    </row>
    <row r="25" spans="2:13" s="23" customFormat="1" ht="30" customHeight="1">
      <c r="B25" s="20" t="s">
        <v>156</v>
      </c>
      <c r="C25" s="19" t="s">
        <v>35</v>
      </c>
      <c r="D25" s="7">
        <v>630402</v>
      </c>
      <c r="E25" s="1093" t="s">
        <v>1732</v>
      </c>
      <c r="F25" s="7">
        <v>530402</v>
      </c>
      <c r="G25" s="1" t="s">
        <v>17</v>
      </c>
      <c r="H25" s="835">
        <v>1</v>
      </c>
      <c r="I25" s="816">
        <v>150</v>
      </c>
      <c r="J25" s="1011">
        <f>H25*I25</f>
        <v>150</v>
      </c>
      <c r="K25" s="1033">
        <v>0</v>
      </c>
      <c r="L25" s="1010">
        <f t="shared" si="0"/>
        <v>150</v>
      </c>
      <c r="M25" s="1059">
        <f t="shared" si="1"/>
        <v>0</v>
      </c>
    </row>
    <row r="26" spans="2:13" s="23" customFormat="1" ht="30" customHeight="1">
      <c r="B26" s="20" t="s">
        <v>157</v>
      </c>
      <c r="C26" s="19" t="s">
        <v>1697</v>
      </c>
      <c r="D26" s="7">
        <v>630402</v>
      </c>
      <c r="E26" s="1093" t="s">
        <v>1732</v>
      </c>
      <c r="F26" s="7">
        <v>530402</v>
      </c>
      <c r="G26" s="1" t="s">
        <v>26</v>
      </c>
      <c r="H26" s="835">
        <v>4.8</v>
      </c>
      <c r="I26" s="816">
        <v>60</v>
      </c>
      <c r="J26" s="1011">
        <f>H26*I26</f>
        <v>288</v>
      </c>
      <c r="K26" s="1033">
        <v>0</v>
      </c>
      <c r="L26" s="1010">
        <f t="shared" si="0"/>
        <v>60</v>
      </c>
      <c r="M26" s="1059">
        <f t="shared" si="1"/>
        <v>0</v>
      </c>
    </row>
    <row r="27" spans="2:13" s="23" customFormat="1" ht="30" customHeight="1">
      <c r="B27" s="20" t="s">
        <v>158</v>
      </c>
      <c r="C27" s="18" t="s">
        <v>1597</v>
      </c>
      <c r="D27" s="7">
        <v>630402</v>
      </c>
      <c r="E27" s="1093" t="s">
        <v>1732</v>
      </c>
      <c r="F27" s="7">
        <v>530402</v>
      </c>
      <c r="G27" s="1" t="s">
        <v>17</v>
      </c>
      <c r="H27" s="835">
        <v>1</v>
      </c>
      <c r="I27" s="816">
        <v>156.84</v>
      </c>
      <c r="J27" s="1011">
        <f>H27*I27</f>
        <v>156.84</v>
      </c>
      <c r="K27" s="1033">
        <v>1</v>
      </c>
      <c r="L27" s="1010">
        <f t="shared" si="0"/>
        <v>156.84</v>
      </c>
      <c r="M27" s="1059">
        <f t="shared" si="1"/>
        <v>156.84</v>
      </c>
    </row>
    <row r="28" spans="2:13" s="23" customFormat="1" ht="30" customHeight="1">
      <c r="B28" s="20" t="s">
        <v>159</v>
      </c>
      <c r="C28" s="18" t="s">
        <v>37</v>
      </c>
      <c r="D28" s="7">
        <v>630402</v>
      </c>
      <c r="E28" s="1093" t="s">
        <v>1732</v>
      </c>
      <c r="F28" s="7">
        <v>530402</v>
      </c>
      <c r="G28" s="1" t="s">
        <v>16</v>
      </c>
      <c r="H28" s="835">
        <v>15.18</v>
      </c>
      <c r="I28" s="816">
        <v>18</v>
      </c>
      <c r="J28" s="1011">
        <f>H28*I28</f>
        <v>273.24</v>
      </c>
      <c r="K28" s="1033">
        <v>12.012</v>
      </c>
      <c r="L28" s="1010">
        <f t="shared" si="0"/>
        <v>18</v>
      </c>
      <c r="M28" s="1059">
        <f t="shared" si="1"/>
        <v>216.21600000000001</v>
      </c>
    </row>
    <row r="29" spans="2:13" s="23" customFormat="1" ht="30" customHeight="1">
      <c r="B29" s="20" t="s">
        <v>160</v>
      </c>
      <c r="C29" s="18" t="s">
        <v>38</v>
      </c>
      <c r="D29" s="7">
        <v>630402</v>
      </c>
      <c r="E29" s="1093" t="s">
        <v>1732</v>
      </c>
      <c r="F29" s="7">
        <v>530402</v>
      </c>
      <c r="G29" s="1" t="s">
        <v>16</v>
      </c>
      <c r="H29" s="835">
        <v>4.5</v>
      </c>
      <c r="I29" s="816">
        <v>19.88</v>
      </c>
      <c r="J29" s="1011">
        <f t="shared" ref="J29" si="4">H29*I29</f>
        <v>89.46</v>
      </c>
      <c r="K29" s="1033">
        <v>5.1744000000000003</v>
      </c>
      <c r="L29" s="1010">
        <f t="shared" si="0"/>
        <v>19.88</v>
      </c>
      <c r="M29" s="1059">
        <f t="shared" si="1"/>
        <v>102.86707200000001</v>
      </c>
    </row>
    <row r="30" spans="2:13" s="23" customFormat="1" ht="30" customHeight="1">
      <c r="B30" s="20" t="s">
        <v>161</v>
      </c>
      <c r="C30" s="18" t="s">
        <v>39</v>
      </c>
      <c r="D30" s="7">
        <v>630402</v>
      </c>
      <c r="E30" s="1093" t="s">
        <v>1732</v>
      </c>
      <c r="F30" s="7">
        <v>530402</v>
      </c>
      <c r="G30" s="1" t="s">
        <v>17</v>
      </c>
      <c r="H30" s="835">
        <v>1</v>
      </c>
      <c r="I30" s="816">
        <v>37.5</v>
      </c>
      <c r="J30" s="1011">
        <f>H30*I30</f>
        <v>37.5</v>
      </c>
      <c r="K30" s="1033">
        <v>1</v>
      </c>
      <c r="L30" s="1010">
        <f t="shared" si="0"/>
        <v>37.5</v>
      </c>
      <c r="M30" s="1059">
        <f t="shared" si="1"/>
        <v>37.5</v>
      </c>
    </row>
    <row r="31" spans="2:13" s="23" customFormat="1" ht="30" customHeight="1">
      <c r="B31" s="20" t="s">
        <v>162</v>
      </c>
      <c r="C31" s="19" t="s">
        <v>378</v>
      </c>
      <c r="D31" s="7">
        <v>630402</v>
      </c>
      <c r="E31" s="1093" t="s">
        <v>1732</v>
      </c>
      <c r="F31" s="7">
        <v>530402</v>
      </c>
      <c r="G31" s="1" t="s">
        <v>17</v>
      </c>
      <c r="H31" s="835">
        <v>1</v>
      </c>
      <c r="I31" s="816">
        <v>15</v>
      </c>
      <c r="J31" s="1011">
        <f>H31*I31</f>
        <v>15</v>
      </c>
      <c r="K31" s="1033">
        <v>1</v>
      </c>
      <c r="L31" s="1010">
        <f t="shared" si="0"/>
        <v>15</v>
      </c>
      <c r="M31" s="1059">
        <f t="shared" si="1"/>
        <v>15</v>
      </c>
    </row>
    <row r="32" spans="2:13" s="15" customFormat="1">
      <c r="B32" s="20"/>
      <c r="C32" s="26"/>
      <c r="D32" s="26"/>
      <c r="E32" s="1094"/>
      <c r="F32" s="26"/>
      <c r="G32" s="124"/>
      <c r="H32" s="836"/>
      <c r="I32" s="817"/>
      <c r="J32" s="985">
        <f>SUM(J10:J31)</f>
        <v>2404.0440600000002</v>
      </c>
      <c r="K32" s="1034"/>
      <c r="L32" s="855"/>
      <c r="M32" s="1060"/>
    </row>
    <row r="33" spans="2:13" s="15" customFormat="1">
      <c r="B33" s="71"/>
      <c r="C33" s="72" t="s">
        <v>44</v>
      </c>
      <c r="D33" s="72"/>
      <c r="E33" s="1095"/>
      <c r="F33" s="72"/>
      <c r="G33" s="66"/>
      <c r="H33" s="837"/>
      <c r="I33" s="818"/>
      <c r="J33" s="986"/>
      <c r="K33" s="1035"/>
      <c r="L33" s="999"/>
      <c r="M33" s="1061"/>
    </row>
    <row r="34" spans="2:13" s="15" customFormat="1">
      <c r="B34" s="35"/>
      <c r="C34" s="12" t="s">
        <v>486</v>
      </c>
      <c r="D34" s="802"/>
      <c r="E34" s="1096"/>
      <c r="F34" s="802"/>
      <c r="G34" s="67"/>
      <c r="H34" s="838"/>
      <c r="I34" s="819"/>
      <c r="J34" s="987"/>
      <c r="K34" s="1036"/>
      <c r="L34" s="1000"/>
      <c r="M34" s="1062"/>
    </row>
    <row r="35" spans="2:13" s="32" customFormat="1" ht="30" customHeight="1">
      <c r="B35" s="18" t="s">
        <v>167</v>
      </c>
      <c r="C35" s="18" t="s">
        <v>47</v>
      </c>
      <c r="D35" s="7">
        <v>630402</v>
      </c>
      <c r="E35" s="1093" t="s">
        <v>1732</v>
      </c>
      <c r="F35" s="7">
        <v>530402</v>
      </c>
      <c r="G35" s="1" t="s">
        <v>373</v>
      </c>
      <c r="H35" s="835">
        <v>1</v>
      </c>
      <c r="I35" s="816">
        <v>100</v>
      </c>
      <c r="J35" s="1014">
        <f>H35*I35</f>
        <v>100</v>
      </c>
      <c r="K35" s="835">
        <v>0</v>
      </c>
      <c r="L35" s="816">
        <v>100</v>
      </c>
      <c r="M35" s="1014">
        <f>K35*L35</f>
        <v>0</v>
      </c>
    </row>
    <row r="36" spans="2:13" s="32" customFormat="1" ht="30" customHeight="1">
      <c r="B36" s="18" t="s">
        <v>168</v>
      </c>
      <c r="C36" s="7" t="s">
        <v>408</v>
      </c>
      <c r="D36" s="7">
        <v>630402</v>
      </c>
      <c r="E36" s="1093" t="s">
        <v>1732</v>
      </c>
      <c r="F36" s="7">
        <v>530402</v>
      </c>
      <c r="G36" s="1" t="s">
        <v>16</v>
      </c>
      <c r="H36" s="835">
        <v>80</v>
      </c>
      <c r="I36" s="816">
        <v>24.5</v>
      </c>
      <c r="J36" s="1011">
        <f t="shared" ref="J36" si="5">H36*I36</f>
        <v>1960</v>
      </c>
      <c r="K36" s="835">
        <v>0</v>
      </c>
      <c r="L36" s="816">
        <v>24.5</v>
      </c>
      <c r="M36" s="1011">
        <f t="shared" ref="M36" si="6">K36*L36</f>
        <v>0</v>
      </c>
    </row>
    <row r="37" spans="2:13" s="32" customFormat="1" ht="30" customHeight="1">
      <c r="B37" s="18" t="s">
        <v>169</v>
      </c>
      <c r="C37" s="18" t="s">
        <v>49</v>
      </c>
      <c r="D37" s="7">
        <v>630402</v>
      </c>
      <c r="E37" s="1093" t="s">
        <v>1732</v>
      </c>
      <c r="F37" s="7">
        <v>530402</v>
      </c>
      <c r="G37" s="1" t="s">
        <v>16</v>
      </c>
      <c r="H37" s="835">
        <v>4</v>
      </c>
      <c r="I37" s="816">
        <v>6.5</v>
      </c>
      <c r="J37" s="1011">
        <f>H37*I37</f>
        <v>26</v>
      </c>
      <c r="K37" s="835">
        <v>0</v>
      </c>
      <c r="L37" s="816">
        <v>6.5</v>
      </c>
      <c r="M37" s="1011">
        <f>K37*L37</f>
        <v>0</v>
      </c>
    </row>
    <row r="38" spans="2:13" s="32" customFormat="1" ht="30" customHeight="1">
      <c r="B38" s="18" t="s">
        <v>170</v>
      </c>
      <c r="C38" s="14" t="s">
        <v>399</v>
      </c>
      <c r="D38" s="7">
        <v>630402</v>
      </c>
      <c r="E38" s="1093" t="s">
        <v>1732</v>
      </c>
      <c r="F38" s="7">
        <v>530402</v>
      </c>
      <c r="G38" s="41" t="s">
        <v>16</v>
      </c>
      <c r="H38" s="835">
        <v>4</v>
      </c>
      <c r="I38" s="1013">
        <v>14.29</v>
      </c>
      <c r="J38" s="1009">
        <f t="shared" ref="J38" si="7">H38*I38</f>
        <v>57.16</v>
      </c>
      <c r="K38" s="835">
        <v>0</v>
      </c>
      <c r="L38" s="1013">
        <v>14.29</v>
      </c>
      <c r="M38" s="1009">
        <f t="shared" ref="M38" si="8">K38*L38</f>
        <v>0</v>
      </c>
    </row>
    <row r="39" spans="2:13" s="32" customFormat="1" ht="30" customHeight="1">
      <c r="B39" s="18" t="s">
        <v>171</v>
      </c>
      <c r="C39" s="7" t="s">
        <v>1748</v>
      </c>
      <c r="D39" s="7">
        <v>630402</v>
      </c>
      <c r="E39" s="1093" t="s">
        <v>1732</v>
      </c>
      <c r="F39" s="7">
        <v>530402</v>
      </c>
      <c r="G39" s="1" t="s">
        <v>17</v>
      </c>
      <c r="H39" s="835">
        <v>1</v>
      </c>
      <c r="I39" s="816">
        <v>48</v>
      </c>
      <c r="J39" s="1011">
        <f>H39*I39</f>
        <v>48</v>
      </c>
      <c r="K39" s="835">
        <v>0</v>
      </c>
      <c r="L39" s="816">
        <v>48</v>
      </c>
      <c r="M39" s="1011">
        <f>K39*L39</f>
        <v>0</v>
      </c>
    </row>
    <row r="40" spans="2:13" s="15" customFormat="1">
      <c r="B40" s="18"/>
      <c r="C40" s="19"/>
      <c r="D40" s="406"/>
      <c r="E40" s="1097"/>
      <c r="F40" s="406"/>
      <c r="G40" s="5"/>
      <c r="H40" s="839"/>
      <c r="I40" s="820"/>
      <c r="J40" s="985">
        <f>SUM(J35:J39)</f>
        <v>2191.16</v>
      </c>
      <c r="K40" s="1074"/>
      <c r="L40" s="1073"/>
      <c r="M40" s="1075"/>
    </row>
    <row r="41" spans="2:13" s="15" customFormat="1">
      <c r="B41" s="71"/>
      <c r="C41" s="72" t="s">
        <v>54</v>
      </c>
      <c r="D41" s="72"/>
      <c r="E41" s="1095"/>
      <c r="F41" s="72"/>
      <c r="G41" s="66"/>
      <c r="H41" s="837"/>
      <c r="I41" s="818"/>
      <c r="J41" s="986"/>
      <c r="K41" s="986"/>
      <c r="L41" s="986"/>
      <c r="M41" s="986"/>
    </row>
    <row r="42" spans="2:13" s="15" customFormat="1">
      <c r="B42" s="35"/>
      <c r="C42" s="1084" t="s">
        <v>494</v>
      </c>
      <c r="D42" s="1085"/>
      <c r="E42" s="1098"/>
      <c r="F42" s="1085"/>
      <c r="G42" s="1085"/>
      <c r="H42" s="1085"/>
      <c r="I42" s="1085"/>
      <c r="J42" s="1085"/>
      <c r="K42" s="1085"/>
      <c r="L42" s="1085"/>
      <c r="M42" s="1085"/>
    </row>
    <row r="43" spans="2:13" s="23" customFormat="1" ht="37.5" customHeight="1">
      <c r="B43" s="18" t="s">
        <v>172</v>
      </c>
      <c r="C43" s="7" t="s">
        <v>408</v>
      </c>
      <c r="D43" s="7">
        <v>630402</v>
      </c>
      <c r="E43" s="1093" t="s">
        <v>1732</v>
      </c>
      <c r="F43" s="7">
        <v>530402</v>
      </c>
      <c r="G43" s="1" t="s">
        <v>16</v>
      </c>
      <c r="H43" s="835">
        <v>8</v>
      </c>
      <c r="I43" s="816">
        <v>24.5</v>
      </c>
      <c r="J43" s="1011">
        <f t="shared" ref="J43:J44" si="9">H43*I43</f>
        <v>196</v>
      </c>
      <c r="K43" s="835">
        <v>0</v>
      </c>
      <c r="L43" s="816">
        <v>24.5</v>
      </c>
      <c r="M43" s="1011">
        <f t="shared" ref="M43" si="10">K43*L43</f>
        <v>0</v>
      </c>
    </row>
    <row r="44" spans="2:13" s="23" customFormat="1" ht="62.25" customHeight="1">
      <c r="B44" s="18" t="s">
        <v>173</v>
      </c>
      <c r="C44" s="7" t="s">
        <v>526</v>
      </c>
      <c r="D44" s="7">
        <v>630402</v>
      </c>
      <c r="E44" s="1093" t="s">
        <v>1732</v>
      </c>
      <c r="F44" s="7">
        <v>530402</v>
      </c>
      <c r="G44" s="1" t="s">
        <v>17</v>
      </c>
      <c r="H44" s="835">
        <v>1</v>
      </c>
      <c r="I44" s="816">
        <v>48</v>
      </c>
      <c r="J44" s="1011">
        <f t="shared" si="9"/>
        <v>48</v>
      </c>
      <c r="K44" s="1033">
        <v>0</v>
      </c>
      <c r="L44" s="1012">
        <f>+I44</f>
        <v>48</v>
      </c>
      <c r="M44" s="1065">
        <f>K44*L44</f>
        <v>0</v>
      </c>
    </row>
    <row r="45" spans="2:13" s="23" customFormat="1" ht="37.5" customHeight="1">
      <c r="B45" s="18" t="s">
        <v>174</v>
      </c>
      <c r="C45" s="6" t="s">
        <v>1661</v>
      </c>
      <c r="D45" s="7">
        <v>630402</v>
      </c>
      <c r="E45" s="1093" t="s">
        <v>1732</v>
      </c>
      <c r="F45" s="7">
        <v>530402</v>
      </c>
      <c r="G45" s="1" t="s">
        <v>17</v>
      </c>
      <c r="H45" s="835">
        <v>1</v>
      </c>
      <c r="I45" s="815">
        <v>475.45</v>
      </c>
      <c r="J45" s="1011">
        <f>H45*I45</f>
        <v>475.45</v>
      </c>
      <c r="K45" s="1033">
        <v>1</v>
      </c>
      <c r="L45" s="1012">
        <f>+I45</f>
        <v>475.45</v>
      </c>
      <c r="M45" s="1065">
        <f>K45*L45</f>
        <v>475.45</v>
      </c>
    </row>
    <row r="46" spans="2:13" s="15" customFormat="1">
      <c r="B46" s="18"/>
      <c r="C46" s="38"/>
      <c r="D46" s="38"/>
      <c r="E46" s="1097"/>
      <c r="F46" s="38"/>
      <c r="G46" s="5"/>
      <c r="H46" s="839"/>
      <c r="I46" s="820"/>
      <c r="J46" s="985">
        <f>SUM(J43:J45)</f>
        <v>719.45</v>
      </c>
      <c r="K46" s="1034"/>
      <c r="L46" s="855"/>
      <c r="M46" s="1060"/>
    </row>
    <row r="47" spans="2:13" s="15" customFormat="1">
      <c r="B47" s="71"/>
      <c r="C47" s="72" t="s">
        <v>57</v>
      </c>
      <c r="D47" s="72"/>
      <c r="E47" s="1095"/>
      <c r="F47" s="72"/>
      <c r="G47" s="66"/>
      <c r="H47" s="837"/>
      <c r="I47" s="818"/>
      <c r="J47" s="986"/>
      <c r="K47" s="1035"/>
      <c r="L47" s="999"/>
      <c r="M47" s="1061"/>
    </row>
    <row r="48" spans="2:13" s="15" customFormat="1">
      <c r="B48" s="35"/>
      <c r="C48" s="1159" t="s">
        <v>495</v>
      </c>
      <c r="D48" s="1160"/>
      <c r="E48" s="1160"/>
      <c r="F48" s="1160"/>
      <c r="G48" s="1160"/>
      <c r="H48" s="1160"/>
      <c r="I48" s="1160"/>
      <c r="J48" s="1160"/>
      <c r="K48" s="1037"/>
      <c r="L48" s="91"/>
      <c r="M48" s="1063"/>
    </row>
    <row r="49" spans="2:14" s="23" customFormat="1" ht="30" customHeight="1">
      <c r="B49" s="18" t="s">
        <v>175</v>
      </c>
      <c r="C49" s="3" t="s">
        <v>464</v>
      </c>
      <c r="D49" s="7">
        <v>630402</v>
      </c>
      <c r="E49" s="1093" t="s">
        <v>1732</v>
      </c>
      <c r="F49" s="7">
        <v>530402</v>
      </c>
      <c r="G49" s="1" t="s">
        <v>16</v>
      </c>
      <c r="H49" s="835">
        <v>212</v>
      </c>
      <c r="I49" s="815">
        <v>22</v>
      </c>
      <c r="J49" s="1011">
        <f>H49*I49</f>
        <v>4664</v>
      </c>
      <c r="K49" s="1033">
        <v>0</v>
      </c>
      <c r="L49" s="1012">
        <f>I49</f>
        <v>22</v>
      </c>
      <c r="M49" s="1065">
        <f>K49*L49</f>
        <v>0</v>
      </c>
    </row>
    <row r="50" spans="2:14" s="398" customFormat="1" ht="30" customHeight="1">
      <c r="B50" s="1015" t="s">
        <v>176</v>
      </c>
      <c r="C50" s="1016" t="s">
        <v>437</v>
      </c>
      <c r="D50" s="7">
        <v>630402</v>
      </c>
      <c r="E50" s="1093" t="s">
        <v>1732</v>
      </c>
      <c r="F50" s="7">
        <v>530402</v>
      </c>
      <c r="G50" s="52" t="s">
        <v>16</v>
      </c>
      <c r="H50" s="840">
        <v>139</v>
      </c>
      <c r="I50" s="816">
        <v>18</v>
      </c>
      <c r="J50" s="989">
        <f t="shared" ref="J50:J51" si="11">H50*I50</f>
        <v>2502</v>
      </c>
      <c r="K50" s="1039">
        <v>158.53790000000001</v>
      </c>
      <c r="L50" s="856">
        <v>18</v>
      </c>
      <c r="M50" s="1065">
        <f>K50*L50</f>
        <v>2853.6822000000002</v>
      </c>
      <c r="N50" s="23"/>
    </row>
    <row r="51" spans="2:14" s="398" customFormat="1" ht="30" customHeight="1">
      <c r="B51" s="1015" t="s">
        <v>177</v>
      </c>
      <c r="C51" s="6" t="s">
        <v>77</v>
      </c>
      <c r="D51" s="7">
        <v>630402</v>
      </c>
      <c r="E51" s="1093" t="s">
        <v>1732</v>
      </c>
      <c r="F51" s="7">
        <v>530402</v>
      </c>
      <c r="G51" s="1" t="s">
        <v>16</v>
      </c>
      <c r="H51" s="839">
        <v>75</v>
      </c>
      <c r="I51" s="815">
        <v>13.5</v>
      </c>
      <c r="J51" s="1011">
        <f t="shared" si="11"/>
        <v>1012.5</v>
      </c>
      <c r="K51" s="1033"/>
      <c r="L51" s="1012"/>
      <c r="M51" s="1065"/>
      <c r="N51" s="23"/>
    </row>
    <row r="52" spans="2:14" s="15" customFormat="1">
      <c r="B52" s="18"/>
      <c r="C52" s="43"/>
      <c r="D52" s="43"/>
      <c r="E52" s="1099"/>
      <c r="F52" s="43"/>
      <c r="G52" s="5"/>
      <c r="H52" s="839"/>
      <c r="I52" s="820"/>
      <c r="J52" s="985">
        <f>SUM(J49:J51)</f>
        <v>8178.5</v>
      </c>
      <c r="K52" s="1034"/>
      <c r="L52" s="855"/>
      <c r="M52" s="1060"/>
    </row>
    <row r="53" spans="2:14" s="15" customFormat="1">
      <c r="B53" s="71"/>
      <c r="C53" s="1156" t="s">
        <v>227</v>
      </c>
      <c r="D53" s="1156"/>
      <c r="E53" s="1156"/>
      <c r="F53" s="1156"/>
      <c r="G53" s="1156"/>
      <c r="H53" s="1156"/>
      <c r="I53" s="1156"/>
      <c r="J53" s="1156"/>
      <c r="K53" s="1040"/>
      <c r="L53" s="1001"/>
      <c r="M53" s="1066"/>
    </row>
    <row r="54" spans="2:14" s="15" customFormat="1">
      <c r="B54" s="47"/>
      <c r="C54" s="1159" t="s">
        <v>498</v>
      </c>
      <c r="D54" s="1160"/>
      <c r="E54" s="1160"/>
      <c r="F54" s="1160"/>
      <c r="G54" s="1160"/>
      <c r="H54" s="1160"/>
      <c r="I54" s="1160"/>
      <c r="J54" s="1160"/>
      <c r="K54" s="1037"/>
      <c r="L54" s="91"/>
      <c r="M54" s="1063"/>
    </row>
    <row r="55" spans="2:14" s="23" customFormat="1" ht="29.25" customHeight="1">
      <c r="B55" s="18" t="s">
        <v>178</v>
      </c>
      <c r="C55" s="7" t="s">
        <v>23</v>
      </c>
      <c r="D55" s="7">
        <v>630402</v>
      </c>
      <c r="E55" s="1093" t="s">
        <v>1732</v>
      </c>
      <c r="F55" s="7">
        <v>530402</v>
      </c>
      <c r="G55" s="1" t="s">
        <v>16</v>
      </c>
      <c r="H55" s="835">
        <v>2</v>
      </c>
      <c r="I55" s="815">
        <v>5.54</v>
      </c>
      <c r="J55" s="1011">
        <f t="shared" ref="J55:J57" si="12">H55*I55</f>
        <v>11.08</v>
      </c>
      <c r="K55" s="1033">
        <v>0</v>
      </c>
      <c r="L55" s="1012">
        <f>+I55</f>
        <v>5.54</v>
      </c>
      <c r="M55" s="1065">
        <f>K55*L55</f>
        <v>0</v>
      </c>
    </row>
    <row r="56" spans="2:14" s="23" customFormat="1" ht="31.5" customHeight="1">
      <c r="B56" s="18" t="s">
        <v>179</v>
      </c>
      <c r="C56" s="14" t="s">
        <v>506</v>
      </c>
      <c r="D56" s="7">
        <v>630402</v>
      </c>
      <c r="E56" s="1093" t="s">
        <v>1732</v>
      </c>
      <c r="F56" s="7">
        <v>530402</v>
      </c>
      <c r="G56" s="41" t="s">
        <v>16</v>
      </c>
      <c r="H56" s="835">
        <v>1</v>
      </c>
      <c r="I56" s="815">
        <v>9.23</v>
      </c>
      <c r="J56" s="1011">
        <f t="shared" si="12"/>
        <v>9.23</v>
      </c>
      <c r="K56" s="1033">
        <v>0</v>
      </c>
      <c r="L56" s="1012">
        <f>+I56</f>
        <v>9.23</v>
      </c>
      <c r="M56" s="1065">
        <f t="shared" ref="M56:M57" si="13">K56*L56</f>
        <v>0</v>
      </c>
    </row>
    <row r="57" spans="2:14" s="23" customFormat="1" ht="31.5" customHeight="1">
      <c r="B57" s="20" t="s">
        <v>180</v>
      </c>
      <c r="C57" s="19" t="s">
        <v>511</v>
      </c>
      <c r="D57" s="7">
        <v>630402</v>
      </c>
      <c r="E57" s="1093" t="s">
        <v>1732</v>
      </c>
      <c r="F57" s="7">
        <v>530402</v>
      </c>
      <c r="G57" s="1" t="s">
        <v>17</v>
      </c>
      <c r="H57" s="835">
        <v>2</v>
      </c>
      <c r="I57" s="815">
        <v>183</v>
      </c>
      <c r="J57" s="1011">
        <f t="shared" si="12"/>
        <v>366</v>
      </c>
      <c r="K57" s="1033">
        <v>0</v>
      </c>
      <c r="L57" s="1012">
        <f>+I57</f>
        <v>183</v>
      </c>
      <c r="M57" s="1065">
        <f t="shared" si="13"/>
        <v>0</v>
      </c>
    </row>
    <row r="58" spans="2:14" s="15" customFormat="1">
      <c r="B58" s="26"/>
      <c r="C58" s="26"/>
      <c r="D58" s="43"/>
      <c r="E58" s="1099"/>
      <c r="F58" s="43"/>
      <c r="G58" s="68"/>
      <c r="H58" s="839"/>
      <c r="I58" s="821"/>
      <c r="J58" s="985">
        <f>SUM(J55:J57)</f>
        <v>386.31</v>
      </c>
      <c r="K58" s="1034"/>
      <c r="L58" s="855"/>
      <c r="M58" s="1060"/>
    </row>
    <row r="59" spans="2:14" s="15" customFormat="1">
      <c r="B59" s="47"/>
      <c r="C59" s="1159" t="s">
        <v>514</v>
      </c>
      <c r="D59" s="1160"/>
      <c r="E59" s="1160"/>
      <c r="F59" s="1160"/>
      <c r="G59" s="1160"/>
      <c r="H59" s="1160"/>
      <c r="I59" s="1160"/>
      <c r="J59" s="1160"/>
      <c r="K59" s="1037"/>
      <c r="L59" s="91"/>
      <c r="M59" s="1063"/>
    </row>
    <row r="60" spans="2:14" s="23" customFormat="1" ht="45">
      <c r="B60" s="18" t="s">
        <v>181</v>
      </c>
      <c r="C60" s="7" t="s">
        <v>1629</v>
      </c>
      <c r="D60" s="7">
        <v>630402</v>
      </c>
      <c r="E60" s="1093" t="s">
        <v>1732</v>
      </c>
      <c r="F60" s="7">
        <v>530402</v>
      </c>
      <c r="G60" s="1" t="s">
        <v>16</v>
      </c>
      <c r="H60" s="835">
        <v>44</v>
      </c>
      <c r="I60" s="815">
        <v>30</v>
      </c>
      <c r="J60" s="1011">
        <f t="shared" ref="J60:J61" si="14">H60*I60</f>
        <v>1320</v>
      </c>
      <c r="K60" s="1041">
        <v>0</v>
      </c>
      <c r="L60" s="815">
        <v>30</v>
      </c>
      <c r="M60" s="1064">
        <f t="shared" ref="M60:M61" si="15">K60*L60</f>
        <v>0</v>
      </c>
    </row>
    <row r="61" spans="2:14" s="23" customFormat="1" ht="30">
      <c r="B61" s="18" t="s">
        <v>182</v>
      </c>
      <c r="C61" s="7" t="s">
        <v>1632</v>
      </c>
      <c r="D61" s="7">
        <v>630402</v>
      </c>
      <c r="E61" s="1093" t="s">
        <v>1732</v>
      </c>
      <c r="F61" s="7">
        <v>530402</v>
      </c>
      <c r="G61" s="1" t="s">
        <v>16</v>
      </c>
      <c r="H61" s="835">
        <v>44</v>
      </c>
      <c r="I61" s="815">
        <v>9.94</v>
      </c>
      <c r="J61" s="1011">
        <f t="shared" si="14"/>
        <v>437.35999999999996</v>
      </c>
      <c r="K61" s="1041">
        <v>0</v>
      </c>
      <c r="L61" s="815">
        <v>9.94</v>
      </c>
      <c r="M61" s="1064">
        <f t="shared" si="15"/>
        <v>0</v>
      </c>
    </row>
    <row r="62" spans="2:14" s="15" customFormat="1">
      <c r="B62" s="26"/>
      <c r="C62" s="26"/>
      <c r="D62" s="43"/>
      <c r="E62" s="1099"/>
      <c r="F62" s="43"/>
      <c r="G62" s="400"/>
      <c r="H62" s="839"/>
      <c r="I62" s="821"/>
      <c r="J62" s="985">
        <f>SUM(J60:J61)</f>
        <v>1757.36</v>
      </c>
      <c r="K62" s="1034"/>
      <c r="L62" s="855"/>
      <c r="M62" s="1060"/>
    </row>
    <row r="63" spans="2:14" s="15" customFormat="1">
      <c r="B63" s="47"/>
      <c r="C63" s="1159" t="s">
        <v>496</v>
      </c>
      <c r="D63" s="1160"/>
      <c r="E63" s="1160"/>
      <c r="F63" s="1160"/>
      <c r="G63" s="1160"/>
      <c r="H63" s="1160"/>
      <c r="I63" s="1160"/>
      <c r="J63" s="1160"/>
      <c r="K63" s="1037"/>
      <c r="L63" s="91"/>
      <c r="M63" s="1063"/>
    </row>
    <row r="64" spans="2:14" s="23" customFormat="1" ht="59.25" customHeight="1">
      <c r="B64" s="184" t="s">
        <v>183</v>
      </c>
      <c r="C64" s="7" t="s">
        <v>1636</v>
      </c>
      <c r="D64" s="7">
        <v>630402</v>
      </c>
      <c r="E64" s="1093" t="s">
        <v>1732</v>
      </c>
      <c r="F64" s="7">
        <v>530402</v>
      </c>
      <c r="G64" s="1" t="s">
        <v>17</v>
      </c>
      <c r="H64" s="835">
        <v>1</v>
      </c>
      <c r="I64" s="816">
        <v>1500</v>
      </c>
      <c r="J64" s="1011">
        <f>H64*I64</f>
        <v>1500</v>
      </c>
      <c r="K64" s="1041">
        <v>0</v>
      </c>
      <c r="L64" s="816">
        <v>1500</v>
      </c>
      <c r="M64" s="1065">
        <f>K64*L64</f>
        <v>0</v>
      </c>
    </row>
    <row r="65" spans="2:13" s="15" customFormat="1">
      <c r="B65" s="1144"/>
      <c r="C65" s="1144"/>
      <c r="D65" s="1144"/>
      <c r="E65" s="1144"/>
      <c r="F65" s="1144"/>
      <c r="G65" s="1144"/>
      <c r="H65" s="1144"/>
      <c r="I65" s="1145"/>
      <c r="J65" s="985">
        <f>SUM(J64)</f>
        <v>1500</v>
      </c>
      <c r="K65" s="1034"/>
      <c r="L65" s="855"/>
      <c r="M65" s="1060"/>
    </row>
    <row r="66" spans="2:13" s="50" customFormat="1" ht="18" customHeight="1">
      <c r="B66" s="968" t="s">
        <v>415</v>
      </c>
      <c r="C66" s="1175" t="s">
        <v>63</v>
      </c>
      <c r="D66" s="1176"/>
      <c r="E66" s="1176"/>
      <c r="F66" s="1176"/>
      <c r="G66" s="1176"/>
      <c r="H66" s="1176"/>
      <c r="I66" s="1176"/>
      <c r="J66" s="1176"/>
      <c r="K66" s="1042"/>
      <c r="L66" s="969"/>
      <c r="M66" s="1067"/>
    </row>
    <row r="67" spans="2:13" s="50" customFormat="1" ht="18" customHeight="1">
      <c r="B67" s="71"/>
      <c r="C67" s="1156" t="s">
        <v>109</v>
      </c>
      <c r="D67" s="1156"/>
      <c r="E67" s="1156"/>
      <c r="F67" s="1156"/>
      <c r="G67" s="1156"/>
      <c r="H67" s="1156"/>
      <c r="I67" s="1156"/>
      <c r="J67" s="1156"/>
      <c r="K67" s="1040"/>
      <c r="L67" s="1001"/>
      <c r="M67" s="1066"/>
    </row>
    <row r="68" spans="2:13" s="397" customFormat="1" ht="34.5" customHeight="1">
      <c r="B68" s="184" t="s">
        <v>255</v>
      </c>
      <c r="C68" s="3" t="s">
        <v>528</v>
      </c>
      <c r="D68" s="1017">
        <v>401801180001</v>
      </c>
      <c r="E68" s="1093" t="s">
        <v>1730</v>
      </c>
      <c r="F68" s="3">
        <v>840104</v>
      </c>
      <c r="G68" s="1" t="s">
        <v>17</v>
      </c>
      <c r="H68" s="835">
        <v>4</v>
      </c>
      <c r="I68" s="816">
        <v>250</v>
      </c>
      <c r="J68" s="1011">
        <f>H68*I68</f>
        <v>1000</v>
      </c>
      <c r="K68" s="1033">
        <v>4</v>
      </c>
      <c r="L68" s="1012">
        <f>+I68</f>
        <v>250</v>
      </c>
      <c r="M68" s="1065">
        <f>K68*L68</f>
        <v>1000</v>
      </c>
    </row>
    <row r="69" spans="2:13" s="50" customFormat="1" ht="34.5" customHeight="1">
      <c r="B69" s="184"/>
      <c r="C69" s="406"/>
      <c r="D69" s="406"/>
      <c r="E69" s="1097"/>
      <c r="F69" s="406"/>
      <c r="G69" s="5"/>
      <c r="H69" s="839"/>
      <c r="I69" s="821"/>
      <c r="J69" s="985">
        <f>SUM(J68)</f>
        <v>1000</v>
      </c>
      <c r="K69" s="1034"/>
      <c r="L69" s="855"/>
      <c r="M69" s="1060"/>
    </row>
    <row r="70" spans="2:13" s="50" customFormat="1" ht="18" customHeight="1">
      <c r="B70" s="71"/>
      <c r="C70" s="1156" t="s">
        <v>524</v>
      </c>
      <c r="D70" s="1156"/>
      <c r="E70" s="1156"/>
      <c r="F70" s="1156"/>
      <c r="G70" s="1156"/>
      <c r="H70" s="1156"/>
      <c r="I70" s="1156"/>
      <c r="J70" s="1156"/>
      <c r="K70" s="1040"/>
      <c r="L70" s="1001"/>
      <c r="M70" s="1066"/>
    </row>
    <row r="71" spans="2:13" s="50" customFormat="1" ht="18" customHeight="1">
      <c r="B71" s="47"/>
      <c r="C71" s="1159" t="s">
        <v>522</v>
      </c>
      <c r="D71" s="1160"/>
      <c r="E71" s="1160"/>
      <c r="F71" s="1160"/>
      <c r="G71" s="1160"/>
      <c r="H71" s="1160"/>
      <c r="I71" s="1160"/>
      <c r="J71" s="1160"/>
      <c r="K71" s="1037"/>
      <c r="L71" s="91"/>
      <c r="M71" s="1063"/>
    </row>
    <row r="72" spans="2:13" s="397" customFormat="1" ht="30" customHeight="1">
      <c r="B72" s="184" t="s">
        <v>257</v>
      </c>
      <c r="C72" s="7" t="s">
        <v>23</v>
      </c>
      <c r="D72" s="7">
        <v>630402</v>
      </c>
      <c r="E72" s="1093" t="s">
        <v>1732</v>
      </c>
      <c r="F72" s="7">
        <v>530402</v>
      </c>
      <c r="G72" s="1" t="s">
        <v>16</v>
      </c>
      <c r="H72" s="835">
        <v>3.3</v>
      </c>
      <c r="I72" s="815">
        <v>5.54</v>
      </c>
      <c r="J72" s="1009">
        <f>H72*I72</f>
        <v>18.282</v>
      </c>
      <c r="K72" s="1041">
        <v>0</v>
      </c>
      <c r="L72" s="815">
        <v>5.54</v>
      </c>
      <c r="M72" s="1059">
        <f>K72*L72</f>
        <v>0</v>
      </c>
    </row>
    <row r="73" spans="2:13" s="397" customFormat="1" ht="30" customHeight="1">
      <c r="B73" s="184" t="s">
        <v>258</v>
      </c>
      <c r="C73" s="14" t="s">
        <v>506</v>
      </c>
      <c r="D73" s="7">
        <v>630402</v>
      </c>
      <c r="E73" s="1093" t="s">
        <v>1732</v>
      </c>
      <c r="F73" s="7">
        <v>530402</v>
      </c>
      <c r="G73" s="41" t="s">
        <v>16</v>
      </c>
      <c r="H73" s="835">
        <v>1.5</v>
      </c>
      <c r="I73" s="815">
        <v>9.23</v>
      </c>
      <c r="J73" s="1009">
        <f t="shared" ref="J73" si="16">H73*I73</f>
        <v>13.845000000000001</v>
      </c>
      <c r="K73" s="1041">
        <v>0</v>
      </c>
      <c r="L73" s="815">
        <v>9.23</v>
      </c>
      <c r="M73" s="1059">
        <f t="shared" ref="M73" si="17">K73*L73</f>
        <v>0</v>
      </c>
    </row>
    <row r="74" spans="2:13" s="397" customFormat="1" ht="65.25" customHeight="1">
      <c r="B74" s="184" t="s">
        <v>259</v>
      </c>
      <c r="C74" s="7" t="s">
        <v>1639</v>
      </c>
      <c r="D74" s="7">
        <v>630402</v>
      </c>
      <c r="E74" s="1093" t="s">
        <v>1732</v>
      </c>
      <c r="F74" s="7">
        <v>530402</v>
      </c>
      <c r="G74" s="1" t="s">
        <v>17</v>
      </c>
      <c r="H74" s="835">
        <v>1</v>
      </c>
      <c r="I74" s="816">
        <v>60</v>
      </c>
      <c r="J74" s="1011">
        <f>H74*I74</f>
        <v>60</v>
      </c>
      <c r="K74" s="1041">
        <v>0</v>
      </c>
      <c r="L74" s="816">
        <v>60</v>
      </c>
      <c r="M74" s="1065">
        <f>K74*L74</f>
        <v>0</v>
      </c>
    </row>
    <row r="75" spans="2:13" s="50" customFormat="1" ht="17.25" customHeight="1">
      <c r="B75" s="184"/>
      <c r="C75" s="26"/>
      <c r="D75" s="43"/>
      <c r="E75" s="1099"/>
      <c r="F75" s="43"/>
      <c r="G75" s="404"/>
      <c r="H75" s="839"/>
      <c r="I75" s="821"/>
      <c r="J75" s="985">
        <f>SUM(J72:J74)</f>
        <v>92.12700000000001</v>
      </c>
      <c r="K75" s="1034"/>
      <c r="L75" s="855"/>
      <c r="M75" s="1060"/>
    </row>
    <row r="76" spans="2:13" s="50" customFormat="1" ht="18" customHeight="1">
      <c r="B76" s="47"/>
      <c r="C76" s="1159" t="s">
        <v>523</v>
      </c>
      <c r="D76" s="1160"/>
      <c r="E76" s="1160"/>
      <c r="F76" s="1160"/>
      <c r="G76" s="1160"/>
      <c r="H76" s="1160"/>
      <c r="I76" s="1160"/>
      <c r="J76" s="1160"/>
      <c r="K76" s="1037"/>
      <c r="L76" s="91"/>
      <c r="M76" s="1063"/>
    </row>
    <row r="77" spans="2:13" s="397" customFormat="1" ht="70.5" customHeight="1">
      <c r="B77" s="184" t="s">
        <v>260</v>
      </c>
      <c r="C77" s="7" t="s">
        <v>1642</v>
      </c>
      <c r="D77" s="7">
        <v>630402</v>
      </c>
      <c r="E77" s="1093" t="s">
        <v>1732</v>
      </c>
      <c r="F77" s="7">
        <v>530402</v>
      </c>
      <c r="G77" s="1" t="s">
        <v>17</v>
      </c>
      <c r="H77" s="835">
        <v>1</v>
      </c>
      <c r="I77" s="816">
        <v>270</v>
      </c>
      <c r="J77" s="1011">
        <f>H77*I77</f>
        <v>270</v>
      </c>
      <c r="K77" s="1041">
        <v>0</v>
      </c>
      <c r="L77" s="816">
        <v>270</v>
      </c>
      <c r="M77" s="1065">
        <f>K77*L77</f>
        <v>0</v>
      </c>
    </row>
    <row r="78" spans="2:13" s="397" customFormat="1" ht="64.5" customHeight="1">
      <c r="B78" s="184" t="s">
        <v>261</v>
      </c>
      <c r="C78" s="7" t="s">
        <v>408</v>
      </c>
      <c r="D78" s="7">
        <v>630402</v>
      </c>
      <c r="E78" s="1093" t="s">
        <v>1732</v>
      </c>
      <c r="F78" s="7">
        <v>530402</v>
      </c>
      <c r="G78" s="1" t="s">
        <v>16</v>
      </c>
      <c r="H78" s="835">
        <v>22.32</v>
      </c>
      <c r="I78" s="815">
        <v>24.5</v>
      </c>
      <c r="J78" s="1011">
        <f>H78*I78</f>
        <v>546.84</v>
      </c>
      <c r="K78" s="1041">
        <v>0</v>
      </c>
      <c r="L78" s="815">
        <v>24.5</v>
      </c>
      <c r="M78" s="1065">
        <f>K78*L78</f>
        <v>0</v>
      </c>
    </row>
    <row r="79" spans="2:13" s="397" customFormat="1" ht="27" customHeight="1">
      <c r="B79" s="184" t="s">
        <v>262</v>
      </c>
      <c r="C79" s="7" t="s">
        <v>1774</v>
      </c>
      <c r="D79" s="7">
        <v>630402</v>
      </c>
      <c r="E79" s="1093" t="s">
        <v>1732</v>
      </c>
      <c r="F79" s="7">
        <v>530402</v>
      </c>
      <c r="G79" s="1" t="s">
        <v>17</v>
      </c>
      <c r="H79" s="835">
        <v>1</v>
      </c>
      <c r="I79" s="815">
        <v>60</v>
      </c>
      <c r="J79" s="1011">
        <f>H79*I79</f>
        <v>60</v>
      </c>
      <c r="K79" s="1041">
        <v>0</v>
      </c>
      <c r="L79" s="815">
        <v>60</v>
      </c>
      <c r="M79" s="1065">
        <f>K79*L79</f>
        <v>0</v>
      </c>
    </row>
    <row r="80" spans="2:13" s="50" customFormat="1" ht="21" customHeight="1">
      <c r="B80" s="184"/>
      <c r="C80" s="26"/>
      <c r="D80" s="43"/>
      <c r="E80" s="1099"/>
      <c r="F80" s="43"/>
      <c r="G80" s="402"/>
      <c r="H80" s="839"/>
      <c r="I80" s="821"/>
      <c r="J80" s="985">
        <f>SUM(J77:J79)</f>
        <v>876.84</v>
      </c>
      <c r="K80" s="1034"/>
      <c r="L80" s="855"/>
      <c r="M80" s="1060"/>
    </row>
    <row r="81" spans="2:13" s="50" customFormat="1" ht="18" customHeight="1">
      <c r="B81" s="71"/>
      <c r="C81" s="392" t="s">
        <v>0</v>
      </c>
      <c r="D81" s="392"/>
      <c r="E81" s="1095"/>
      <c r="F81" s="392"/>
      <c r="G81" s="66"/>
      <c r="H81" s="837"/>
      <c r="I81" s="818"/>
      <c r="J81" s="986"/>
      <c r="K81" s="1035"/>
      <c r="L81" s="999"/>
      <c r="M81" s="1061"/>
    </row>
    <row r="82" spans="2:13" s="50" customFormat="1" ht="18" customHeight="1">
      <c r="B82" s="47"/>
      <c r="C82" s="1159" t="s">
        <v>513</v>
      </c>
      <c r="D82" s="1160"/>
      <c r="E82" s="1160"/>
      <c r="F82" s="1160"/>
      <c r="G82" s="1160"/>
      <c r="H82" s="1160"/>
      <c r="I82" s="1160"/>
      <c r="J82" s="1160"/>
      <c r="K82" s="1037"/>
      <c r="L82" s="91"/>
      <c r="M82" s="1063"/>
    </row>
    <row r="83" spans="2:13" s="397" customFormat="1" ht="24" customHeight="1">
      <c r="B83" s="18" t="s">
        <v>263</v>
      </c>
      <c r="C83" s="19" t="s">
        <v>71</v>
      </c>
      <c r="D83" s="7">
        <v>630402</v>
      </c>
      <c r="E83" s="1093" t="s">
        <v>1732</v>
      </c>
      <c r="F83" s="7">
        <v>530402</v>
      </c>
      <c r="G83" s="1" t="s">
        <v>16</v>
      </c>
      <c r="H83" s="835">
        <v>54</v>
      </c>
      <c r="I83" s="815">
        <v>17.54</v>
      </c>
      <c r="J83" s="1011">
        <f t="shared" ref="J83:J84" si="18">H83*I83</f>
        <v>947.16</v>
      </c>
      <c r="K83" s="1041">
        <v>0</v>
      </c>
      <c r="L83" s="815">
        <v>17.54</v>
      </c>
      <c r="M83" s="1064">
        <f t="shared" ref="M83" si="19">K83*L83</f>
        <v>0</v>
      </c>
    </row>
    <row r="84" spans="2:13" s="397" customFormat="1" ht="34.5" customHeight="1">
      <c r="B84" s="18" t="s">
        <v>264</v>
      </c>
      <c r="C84" s="19" t="s">
        <v>511</v>
      </c>
      <c r="D84" s="7">
        <v>630402</v>
      </c>
      <c r="E84" s="1093" t="s">
        <v>1732</v>
      </c>
      <c r="F84" s="7">
        <v>530402</v>
      </c>
      <c r="G84" s="1" t="s">
        <v>17</v>
      </c>
      <c r="H84" s="835">
        <v>2</v>
      </c>
      <c r="I84" s="815">
        <v>183</v>
      </c>
      <c r="J84" s="1011">
        <f t="shared" si="18"/>
        <v>366</v>
      </c>
      <c r="K84" s="1033">
        <v>2</v>
      </c>
      <c r="L84" s="1012">
        <f>+I84</f>
        <v>183</v>
      </c>
      <c r="M84" s="1065">
        <f>K84*L84</f>
        <v>366</v>
      </c>
    </row>
    <row r="85" spans="2:13" s="50" customFormat="1" ht="18" customHeight="1">
      <c r="B85" s="391"/>
      <c r="C85" s="391"/>
      <c r="D85" s="391"/>
      <c r="E85" s="1100"/>
      <c r="F85" s="391"/>
      <c r="G85" s="391"/>
      <c r="H85" s="835"/>
      <c r="I85" s="822"/>
      <c r="J85" s="985">
        <f>SUM(J83:J84)</f>
        <v>1313.1599999999999</v>
      </c>
      <c r="K85" s="1034"/>
      <c r="L85" s="855"/>
      <c r="M85" s="1060"/>
    </row>
    <row r="86" spans="2:13" s="15" customFormat="1">
      <c r="B86" s="47"/>
      <c r="C86" s="1159" t="s">
        <v>487</v>
      </c>
      <c r="D86" s="1160"/>
      <c r="E86" s="1160"/>
      <c r="F86" s="1160"/>
      <c r="G86" s="1160"/>
      <c r="H86" s="1160"/>
      <c r="I86" s="1160"/>
      <c r="J86" s="1160"/>
      <c r="K86" s="1037"/>
      <c r="L86" s="91"/>
      <c r="M86" s="1063"/>
    </row>
    <row r="87" spans="2:13" s="15" customFormat="1">
      <c r="B87" s="20"/>
      <c r="C87" s="78" t="s">
        <v>246</v>
      </c>
      <c r="D87" s="78"/>
      <c r="E87" s="1101"/>
      <c r="F87" s="78"/>
      <c r="G87" s="52"/>
      <c r="H87" s="841"/>
      <c r="I87" s="816"/>
      <c r="J87" s="988"/>
      <c r="K87" s="1043"/>
      <c r="L87" s="857"/>
      <c r="M87" s="1002"/>
    </row>
    <row r="88" spans="2:13" s="23" customFormat="1" ht="36.75" customHeight="1">
      <c r="B88" s="20" t="s">
        <v>265</v>
      </c>
      <c r="C88" s="53" t="s">
        <v>85</v>
      </c>
      <c r="D88" s="7">
        <v>630402</v>
      </c>
      <c r="E88" s="1093" t="s">
        <v>1732</v>
      </c>
      <c r="F88" s="7">
        <v>530402</v>
      </c>
      <c r="G88" s="52" t="s">
        <v>26</v>
      </c>
      <c r="H88" s="841">
        <v>90</v>
      </c>
      <c r="I88" s="816">
        <v>20.52</v>
      </c>
      <c r="J88" s="989">
        <f t="shared" ref="J88:J95" si="20">H88*I88</f>
        <v>1846.8</v>
      </c>
      <c r="K88" s="1044">
        <v>0</v>
      </c>
      <c r="L88" s="816">
        <v>20.52</v>
      </c>
      <c r="M88" s="1065">
        <f t="shared" ref="M88:M95" si="21">K88*L88</f>
        <v>0</v>
      </c>
    </row>
    <row r="89" spans="2:13" s="23" customFormat="1" ht="39.950000000000003" customHeight="1">
      <c r="B89" s="20" t="s">
        <v>266</v>
      </c>
      <c r="C89" s="53" t="s">
        <v>86</v>
      </c>
      <c r="D89" s="7">
        <v>630402</v>
      </c>
      <c r="E89" s="1093" t="s">
        <v>1732</v>
      </c>
      <c r="F89" s="7">
        <v>530402</v>
      </c>
      <c r="G89" s="52" t="s">
        <v>17</v>
      </c>
      <c r="H89" s="841">
        <v>12</v>
      </c>
      <c r="I89" s="816">
        <v>5.6</v>
      </c>
      <c r="J89" s="989">
        <f t="shared" si="20"/>
        <v>67.199999999999989</v>
      </c>
      <c r="K89" s="1044">
        <v>0</v>
      </c>
      <c r="L89" s="816">
        <v>5.6</v>
      </c>
      <c r="M89" s="1065">
        <f t="shared" si="21"/>
        <v>0</v>
      </c>
    </row>
    <row r="90" spans="2:13" s="23" customFormat="1" ht="20.100000000000001" customHeight="1">
      <c r="B90" s="20" t="s">
        <v>267</v>
      </c>
      <c r="C90" s="53" t="s">
        <v>87</v>
      </c>
      <c r="D90" s="7">
        <v>630402</v>
      </c>
      <c r="E90" s="1093" t="s">
        <v>1732</v>
      </c>
      <c r="F90" s="7">
        <v>530402</v>
      </c>
      <c r="G90" s="52" t="s">
        <v>26</v>
      </c>
      <c r="H90" s="841">
        <v>30</v>
      </c>
      <c r="I90" s="816">
        <v>4.1999999999999993</v>
      </c>
      <c r="J90" s="989">
        <f t="shared" si="20"/>
        <v>125.99999999999997</v>
      </c>
      <c r="K90" s="1044">
        <v>0</v>
      </c>
      <c r="L90" s="816">
        <v>4.1999999999999993</v>
      </c>
      <c r="M90" s="1065">
        <f t="shared" si="21"/>
        <v>0</v>
      </c>
    </row>
    <row r="91" spans="2:13" s="23" customFormat="1" ht="39.950000000000003" customHeight="1">
      <c r="B91" s="20" t="s">
        <v>268</v>
      </c>
      <c r="C91" s="53" t="s">
        <v>88</v>
      </c>
      <c r="D91" s="7">
        <v>630402</v>
      </c>
      <c r="E91" s="1093" t="s">
        <v>1732</v>
      </c>
      <c r="F91" s="7">
        <v>530402</v>
      </c>
      <c r="G91" s="52" t="s">
        <v>17</v>
      </c>
      <c r="H91" s="841">
        <v>4</v>
      </c>
      <c r="I91" s="816">
        <v>2.4499999999999997</v>
      </c>
      <c r="J91" s="989">
        <f t="shared" si="20"/>
        <v>9.7999999999999989</v>
      </c>
      <c r="K91" s="1044">
        <v>0</v>
      </c>
      <c r="L91" s="816">
        <v>2.4499999999999997</v>
      </c>
      <c r="M91" s="1065">
        <f t="shared" si="21"/>
        <v>0</v>
      </c>
    </row>
    <row r="92" spans="2:13" s="23" customFormat="1" ht="30" customHeight="1">
      <c r="B92" s="20" t="s">
        <v>269</v>
      </c>
      <c r="C92" s="53" t="s">
        <v>386</v>
      </c>
      <c r="D92" s="7">
        <v>630402</v>
      </c>
      <c r="E92" s="1093" t="s">
        <v>1732</v>
      </c>
      <c r="F92" s="7">
        <v>530402</v>
      </c>
      <c r="G92" s="52" t="s">
        <v>26</v>
      </c>
      <c r="H92" s="841">
        <v>5</v>
      </c>
      <c r="I92" s="816">
        <v>21</v>
      </c>
      <c r="J92" s="989">
        <f t="shared" si="20"/>
        <v>105</v>
      </c>
      <c r="K92" s="1044">
        <v>0</v>
      </c>
      <c r="L92" s="816">
        <v>21</v>
      </c>
      <c r="M92" s="1065">
        <f t="shared" si="21"/>
        <v>0</v>
      </c>
    </row>
    <row r="93" spans="2:13" s="23" customFormat="1" ht="30" customHeight="1">
      <c r="B93" s="20" t="s">
        <v>270</v>
      </c>
      <c r="C93" s="53" t="s">
        <v>89</v>
      </c>
      <c r="D93" s="7">
        <v>630402</v>
      </c>
      <c r="E93" s="1093" t="s">
        <v>1732</v>
      </c>
      <c r="F93" s="7">
        <v>530402</v>
      </c>
      <c r="G93" s="52" t="s">
        <v>17</v>
      </c>
      <c r="H93" s="841">
        <v>2</v>
      </c>
      <c r="I93" s="816">
        <v>30</v>
      </c>
      <c r="J93" s="989">
        <f t="shared" si="20"/>
        <v>60</v>
      </c>
      <c r="K93" s="1044">
        <v>0</v>
      </c>
      <c r="L93" s="816">
        <v>30</v>
      </c>
      <c r="M93" s="1065">
        <f t="shared" si="21"/>
        <v>0</v>
      </c>
    </row>
    <row r="94" spans="2:13" s="23" customFormat="1" ht="30" customHeight="1">
      <c r="B94" s="20" t="s">
        <v>271</v>
      </c>
      <c r="C94" s="53" t="s">
        <v>90</v>
      </c>
      <c r="D94" s="7">
        <v>630402</v>
      </c>
      <c r="E94" s="1093" t="s">
        <v>1732</v>
      </c>
      <c r="F94" s="7">
        <v>530402</v>
      </c>
      <c r="G94" s="52" t="s">
        <v>26</v>
      </c>
      <c r="H94" s="841">
        <v>2</v>
      </c>
      <c r="I94" s="816">
        <v>8</v>
      </c>
      <c r="J94" s="989">
        <f t="shared" si="20"/>
        <v>16</v>
      </c>
      <c r="K94" s="1044">
        <v>0</v>
      </c>
      <c r="L94" s="816">
        <v>8</v>
      </c>
      <c r="M94" s="1065">
        <f t="shared" si="21"/>
        <v>0</v>
      </c>
    </row>
    <row r="95" spans="2:13" s="23" customFormat="1" ht="30" customHeight="1">
      <c r="B95" s="20" t="s">
        <v>272</v>
      </c>
      <c r="C95" s="53" t="s">
        <v>91</v>
      </c>
      <c r="D95" s="7">
        <v>630402</v>
      </c>
      <c r="E95" s="1093" t="s">
        <v>1732</v>
      </c>
      <c r="F95" s="7">
        <v>530402</v>
      </c>
      <c r="G95" s="52" t="s">
        <v>26</v>
      </c>
      <c r="H95" s="841">
        <v>1</v>
      </c>
      <c r="I95" s="816">
        <v>7.2799999999999994</v>
      </c>
      <c r="J95" s="989">
        <f t="shared" si="20"/>
        <v>7.2799999999999994</v>
      </c>
      <c r="K95" s="1044">
        <v>0</v>
      </c>
      <c r="L95" s="816">
        <v>7.2799999999999994</v>
      </c>
      <c r="M95" s="1065">
        <f t="shared" si="21"/>
        <v>0</v>
      </c>
    </row>
    <row r="96" spans="2:13" s="23" customFormat="1">
      <c r="B96" s="20"/>
      <c r="C96" s="78" t="s">
        <v>92</v>
      </c>
      <c r="D96" s="78"/>
      <c r="E96" s="1101"/>
      <c r="F96" s="78"/>
      <c r="G96" s="52"/>
      <c r="H96" s="841"/>
      <c r="I96" s="816"/>
      <c r="J96" s="989"/>
      <c r="K96" s="1044">
        <v>0</v>
      </c>
      <c r="L96" s="816"/>
      <c r="M96" s="1065"/>
    </row>
    <row r="97" spans="2:13" s="23" customFormat="1" ht="20.100000000000001" customHeight="1">
      <c r="B97" s="20" t="s">
        <v>273</v>
      </c>
      <c r="C97" s="53" t="s">
        <v>93</v>
      </c>
      <c r="D97" s="7">
        <v>630402</v>
      </c>
      <c r="E97" s="1093" t="s">
        <v>1732</v>
      </c>
      <c r="F97" s="7">
        <v>530402</v>
      </c>
      <c r="G97" s="52" t="s">
        <v>26</v>
      </c>
      <c r="H97" s="841">
        <v>200</v>
      </c>
      <c r="I97" s="816">
        <v>25</v>
      </c>
      <c r="J97" s="989">
        <f t="shared" ref="J97:J105" si="22">H97*I97</f>
        <v>5000</v>
      </c>
      <c r="K97" s="1044">
        <v>0</v>
      </c>
      <c r="L97" s="816">
        <v>25</v>
      </c>
      <c r="M97" s="1065">
        <f t="shared" ref="M97:M105" si="23">K97*L97</f>
        <v>0</v>
      </c>
    </row>
    <row r="98" spans="2:13" s="23" customFormat="1" ht="39.950000000000003" customHeight="1">
      <c r="B98" s="20" t="s">
        <v>274</v>
      </c>
      <c r="C98" s="53" t="s">
        <v>94</v>
      </c>
      <c r="D98" s="7">
        <v>630402</v>
      </c>
      <c r="E98" s="1093" t="s">
        <v>1732</v>
      </c>
      <c r="F98" s="7">
        <v>530402</v>
      </c>
      <c r="G98" s="52" t="s">
        <v>17</v>
      </c>
      <c r="H98" s="841">
        <v>12</v>
      </c>
      <c r="I98" s="816">
        <v>8</v>
      </c>
      <c r="J98" s="989">
        <f t="shared" si="22"/>
        <v>96</v>
      </c>
      <c r="K98" s="1044">
        <v>0</v>
      </c>
      <c r="L98" s="816">
        <v>8</v>
      </c>
      <c r="M98" s="1065">
        <f t="shared" si="23"/>
        <v>0</v>
      </c>
    </row>
    <row r="99" spans="2:13" s="23" customFormat="1" ht="20.100000000000001" customHeight="1">
      <c r="B99" s="20" t="s">
        <v>275</v>
      </c>
      <c r="C99" s="53" t="s">
        <v>87</v>
      </c>
      <c r="D99" s="7">
        <v>630402</v>
      </c>
      <c r="E99" s="1093" t="s">
        <v>1732</v>
      </c>
      <c r="F99" s="7">
        <v>530402</v>
      </c>
      <c r="G99" s="52" t="s">
        <v>26</v>
      </c>
      <c r="H99" s="841">
        <v>90</v>
      </c>
      <c r="I99" s="816">
        <v>4.2</v>
      </c>
      <c r="J99" s="989">
        <f t="shared" si="22"/>
        <v>378</v>
      </c>
      <c r="K99" s="1044">
        <v>0</v>
      </c>
      <c r="L99" s="816">
        <v>4.2</v>
      </c>
      <c r="M99" s="1065">
        <f t="shared" si="23"/>
        <v>0</v>
      </c>
    </row>
    <row r="100" spans="2:13" s="23" customFormat="1" ht="39.950000000000003" customHeight="1">
      <c r="B100" s="20" t="s">
        <v>276</v>
      </c>
      <c r="C100" s="53" t="s">
        <v>88</v>
      </c>
      <c r="D100" s="7">
        <v>630402</v>
      </c>
      <c r="E100" s="1093" t="s">
        <v>1732</v>
      </c>
      <c r="F100" s="7">
        <v>530402</v>
      </c>
      <c r="G100" s="52" t="s">
        <v>17</v>
      </c>
      <c r="H100" s="841">
        <v>4</v>
      </c>
      <c r="I100" s="816">
        <v>2.4500000000000002</v>
      </c>
      <c r="J100" s="989">
        <f t="shared" si="22"/>
        <v>9.8000000000000007</v>
      </c>
      <c r="K100" s="1044">
        <v>0</v>
      </c>
      <c r="L100" s="816">
        <v>2.4500000000000002</v>
      </c>
      <c r="M100" s="1065">
        <f t="shared" si="23"/>
        <v>0</v>
      </c>
    </row>
    <row r="101" spans="2:13" s="23" customFormat="1" ht="20.100000000000001" customHeight="1">
      <c r="B101" s="20" t="s">
        <v>277</v>
      </c>
      <c r="C101" s="53" t="s">
        <v>386</v>
      </c>
      <c r="D101" s="7">
        <v>630402</v>
      </c>
      <c r="E101" s="1093" t="s">
        <v>1732</v>
      </c>
      <c r="F101" s="7">
        <v>530402</v>
      </c>
      <c r="G101" s="52" t="s">
        <v>26</v>
      </c>
      <c r="H101" s="841">
        <v>2</v>
      </c>
      <c r="I101" s="816">
        <v>21</v>
      </c>
      <c r="J101" s="989">
        <f t="shared" si="22"/>
        <v>42</v>
      </c>
      <c r="K101" s="1044">
        <v>0</v>
      </c>
      <c r="L101" s="816">
        <v>21</v>
      </c>
      <c r="M101" s="1065">
        <f t="shared" si="23"/>
        <v>0</v>
      </c>
    </row>
    <row r="102" spans="2:13" s="23" customFormat="1" ht="20.100000000000001" customHeight="1">
      <c r="B102" s="20" t="s">
        <v>278</v>
      </c>
      <c r="C102" s="53" t="s">
        <v>89</v>
      </c>
      <c r="D102" s="7">
        <v>630402</v>
      </c>
      <c r="E102" s="1093" t="s">
        <v>1732</v>
      </c>
      <c r="F102" s="7">
        <v>530402</v>
      </c>
      <c r="G102" s="52" t="s">
        <v>17</v>
      </c>
      <c r="H102" s="841">
        <v>2</v>
      </c>
      <c r="I102" s="816">
        <v>30</v>
      </c>
      <c r="J102" s="989">
        <f t="shared" si="22"/>
        <v>60</v>
      </c>
      <c r="K102" s="1044">
        <v>0</v>
      </c>
      <c r="L102" s="816">
        <v>30</v>
      </c>
      <c r="M102" s="1065">
        <f t="shared" si="23"/>
        <v>0</v>
      </c>
    </row>
    <row r="103" spans="2:13" s="23" customFormat="1" ht="20.100000000000001" customHeight="1">
      <c r="B103" s="20" t="s">
        <v>279</v>
      </c>
      <c r="C103" s="53" t="s">
        <v>95</v>
      </c>
      <c r="D103" s="7">
        <v>630402</v>
      </c>
      <c r="E103" s="1093" t="s">
        <v>1732</v>
      </c>
      <c r="F103" s="7">
        <v>530402</v>
      </c>
      <c r="G103" s="52" t="s">
        <v>26</v>
      </c>
      <c r="H103" s="841">
        <v>2</v>
      </c>
      <c r="I103" s="816">
        <v>9</v>
      </c>
      <c r="J103" s="989">
        <f t="shared" si="22"/>
        <v>18</v>
      </c>
      <c r="K103" s="1044">
        <v>0</v>
      </c>
      <c r="L103" s="816">
        <v>9</v>
      </c>
      <c r="M103" s="1065">
        <f t="shared" si="23"/>
        <v>0</v>
      </c>
    </row>
    <row r="104" spans="2:13" s="23" customFormat="1" ht="20.100000000000001" customHeight="1">
      <c r="B104" s="20" t="s">
        <v>280</v>
      </c>
      <c r="C104" s="53" t="s">
        <v>96</v>
      </c>
      <c r="D104" s="7">
        <v>630402</v>
      </c>
      <c r="E104" s="1093" t="s">
        <v>1732</v>
      </c>
      <c r="F104" s="7">
        <v>530402</v>
      </c>
      <c r="G104" s="52" t="s">
        <v>26</v>
      </c>
      <c r="H104" s="841">
        <v>1</v>
      </c>
      <c r="I104" s="816">
        <v>7.28</v>
      </c>
      <c r="J104" s="989">
        <f t="shared" si="22"/>
        <v>7.28</v>
      </c>
      <c r="K104" s="1044">
        <v>0</v>
      </c>
      <c r="L104" s="816">
        <v>7.28</v>
      </c>
      <c r="M104" s="1065">
        <f t="shared" si="23"/>
        <v>0</v>
      </c>
    </row>
    <row r="105" spans="2:13" s="23" customFormat="1" ht="33.75" customHeight="1">
      <c r="B105" s="20" t="s">
        <v>281</v>
      </c>
      <c r="C105" s="19" t="s">
        <v>407</v>
      </c>
      <c r="D105" s="7">
        <v>630402</v>
      </c>
      <c r="E105" s="1093" t="s">
        <v>1732</v>
      </c>
      <c r="F105" s="7">
        <v>530402</v>
      </c>
      <c r="G105" s="1" t="s">
        <v>26</v>
      </c>
      <c r="H105" s="839">
        <v>9.5</v>
      </c>
      <c r="I105" s="815">
        <v>18</v>
      </c>
      <c r="J105" s="1011">
        <f t="shared" si="22"/>
        <v>171</v>
      </c>
      <c r="K105" s="1045">
        <v>0</v>
      </c>
      <c r="L105" s="815">
        <v>18</v>
      </c>
      <c r="M105" s="1065">
        <f t="shared" si="23"/>
        <v>0</v>
      </c>
    </row>
    <row r="106" spans="2:13" s="15" customFormat="1">
      <c r="B106" s="26"/>
      <c r="C106" s="53"/>
      <c r="D106" s="53"/>
      <c r="E106" s="1102"/>
      <c r="F106" s="53"/>
      <c r="G106" s="125"/>
      <c r="H106" s="840"/>
      <c r="I106" s="816"/>
      <c r="J106" s="990">
        <f>+J88+J89+J90+J91+J92+J93+J94+J95+J97+J98+J99+J100+J101+J102+J103+J104+J105</f>
        <v>8020.16</v>
      </c>
      <c r="K106" s="1046"/>
      <c r="L106" s="858"/>
      <c r="M106" s="1060"/>
    </row>
    <row r="107" spans="2:13" s="15" customFormat="1">
      <c r="B107" s="968" t="s">
        <v>312</v>
      </c>
      <c r="C107" s="1175" t="s">
        <v>101</v>
      </c>
      <c r="D107" s="1176"/>
      <c r="E107" s="1176"/>
      <c r="F107" s="1176"/>
      <c r="G107" s="1176"/>
      <c r="H107" s="1176"/>
      <c r="I107" s="1176"/>
      <c r="J107" s="1176"/>
      <c r="K107" s="1042"/>
      <c r="L107" s="969"/>
      <c r="M107" s="1067"/>
    </row>
    <row r="108" spans="2:13" s="15" customFormat="1">
      <c r="B108" s="71"/>
      <c r="C108" s="30" t="s">
        <v>109</v>
      </c>
      <c r="D108" s="72"/>
      <c r="E108" s="1095"/>
      <c r="F108" s="72"/>
      <c r="G108" s="66"/>
      <c r="H108" s="837"/>
      <c r="I108" s="818"/>
      <c r="J108" s="986"/>
      <c r="K108" s="1035"/>
      <c r="L108" s="999"/>
      <c r="M108" s="1061"/>
    </row>
    <row r="109" spans="2:13" s="23" customFormat="1" ht="33.75" customHeight="1">
      <c r="B109" s="20" t="s">
        <v>313</v>
      </c>
      <c r="C109" s="19" t="s">
        <v>1781</v>
      </c>
      <c r="D109" s="7">
        <v>630402</v>
      </c>
      <c r="E109" s="1093" t="s">
        <v>1732</v>
      </c>
      <c r="F109" s="7">
        <v>530402</v>
      </c>
      <c r="G109" s="1" t="s">
        <v>17</v>
      </c>
      <c r="H109" s="839">
        <v>1</v>
      </c>
      <c r="I109" s="815">
        <v>500.32</v>
      </c>
      <c r="J109" s="1011">
        <f>H109*I109</f>
        <v>500.32</v>
      </c>
      <c r="K109" s="1033">
        <v>1</v>
      </c>
      <c r="L109" s="1012">
        <f>+I109</f>
        <v>500.32</v>
      </c>
      <c r="M109" s="1065">
        <f>K109*L109</f>
        <v>500.32</v>
      </c>
    </row>
    <row r="110" spans="2:13" s="23" customFormat="1" ht="20.100000000000001" customHeight="1">
      <c r="B110" s="20"/>
      <c r="C110" s="6"/>
      <c r="D110" s="6"/>
      <c r="E110" s="1103"/>
      <c r="F110" s="6"/>
      <c r="G110" s="1"/>
      <c r="H110" s="839"/>
      <c r="I110" s="816"/>
      <c r="J110" s="990">
        <f>SUM(J109:J109)</f>
        <v>500.32</v>
      </c>
      <c r="K110" s="1046"/>
      <c r="L110" s="858"/>
      <c r="M110" s="1060"/>
    </row>
    <row r="111" spans="2:13" s="23" customFormat="1" ht="20.100000000000001" customHeight="1">
      <c r="B111" s="71"/>
      <c r="C111" s="30" t="s">
        <v>390</v>
      </c>
      <c r="D111" s="72"/>
      <c r="E111" s="1095"/>
      <c r="F111" s="72"/>
      <c r="G111" s="66"/>
      <c r="H111" s="837"/>
      <c r="I111" s="818"/>
      <c r="J111" s="986"/>
      <c r="K111" s="1035"/>
      <c r="L111" s="999"/>
      <c r="M111" s="1061"/>
    </row>
    <row r="112" spans="2:13" s="23" customFormat="1" ht="33" customHeight="1">
      <c r="B112" s="20" t="s">
        <v>314</v>
      </c>
      <c r="C112" s="6" t="s">
        <v>1658</v>
      </c>
      <c r="D112" s="7">
        <v>630402</v>
      </c>
      <c r="E112" s="1093" t="s">
        <v>1732</v>
      </c>
      <c r="F112" s="7">
        <v>530402</v>
      </c>
      <c r="G112" s="1" t="s">
        <v>26</v>
      </c>
      <c r="H112" s="835">
        <v>30.54</v>
      </c>
      <c r="I112" s="816">
        <v>28.32</v>
      </c>
      <c r="J112" s="1011">
        <f>H112*I112</f>
        <v>864.89279999999997</v>
      </c>
      <c r="K112" s="1033">
        <v>31.05</v>
      </c>
      <c r="L112" s="1012">
        <f>+I112</f>
        <v>28.32</v>
      </c>
      <c r="M112" s="1065">
        <f>+K112*L112</f>
        <v>879.33600000000001</v>
      </c>
    </row>
    <row r="113" spans="2:18" s="23" customFormat="1" ht="33" customHeight="1">
      <c r="B113" s="20" t="s">
        <v>315</v>
      </c>
      <c r="C113" s="7" t="s">
        <v>1718</v>
      </c>
      <c r="D113" s="7">
        <v>630402</v>
      </c>
      <c r="E113" s="1093" t="s">
        <v>1732</v>
      </c>
      <c r="F113" s="7">
        <v>530402</v>
      </c>
      <c r="G113" s="1" t="s">
        <v>17</v>
      </c>
      <c r="H113" s="835">
        <v>6</v>
      </c>
      <c r="I113" s="816">
        <v>77.209999999999994</v>
      </c>
      <c r="J113" s="1011">
        <f>H113*I113</f>
        <v>463.26</v>
      </c>
      <c r="K113" s="1033">
        <f>+H113</f>
        <v>6</v>
      </c>
      <c r="L113" s="1012">
        <f>+I113</f>
        <v>77.209999999999994</v>
      </c>
      <c r="M113" s="1065">
        <f>K113*L113</f>
        <v>463.26</v>
      </c>
    </row>
    <row r="114" spans="2:18" s="23" customFormat="1" ht="20.100000000000001" customHeight="1">
      <c r="B114" s="20"/>
      <c r="C114" s="6"/>
      <c r="D114" s="38"/>
      <c r="E114" s="1097"/>
      <c r="F114" s="38"/>
      <c r="G114" s="5"/>
      <c r="H114" s="839"/>
      <c r="I114" s="820"/>
      <c r="J114" s="990">
        <f>SUM(J112:J113)</f>
        <v>1328.1527999999998</v>
      </c>
      <c r="K114" s="1046"/>
      <c r="L114" s="858"/>
      <c r="M114" s="1060"/>
    </row>
    <row r="115" spans="2:18" s="23" customFormat="1" ht="20.100000000000001" customHeight="1">
      <c r="B115" s="71"/>
      <c r="C115" s="30" t="s">
        <v>2</v>
      </c>
      <c r="D115" s="72"/>
      <c r="E115" s="1095"/>
      <c r="F115" s="72"/>
      <c r="G115" s="66"/>
      <c r="H115" s="837"/>
      <c r="I115" s="818"/>
      <c r="J115" s="986"/>
      <c r="K115" s="1035"/>
      <c r="L115" s="999"/>
      <c r="M115" s="1061"/>
    </row>
    <row r="116" spans="2:18" s="23" customFormat="1" ht="30" customHeight="1">
      <c r="B116" s="20" t="s">
        <v>316</v>
      </c>
      <c r="C116" s="6" t="s">
        <v>77</v>
      </c>
      <c r="D116" s="7">
        <v>630402</v>
      </c>
      <c r="E116" s="1093" t="s">
        <v>1732</v>
      </c>
      <c r="F116" s="7">
        <v>530402</v>
      </c>
      <c r="G116" s="1" t="s">
        <v>16</v>
      </c>
      <c r="H116" s="839">
        <v>31</v>
      </c>
      <c r="I116" s="815">
        <v>13.5</v>
      </c>
      <c r="J116" s="1011">
        <f t="shared" ref="J116:J117" si="24">H116*I116</f>
        <v>418.5</v>
      </c>
      <c r="K116" s="1033">
        <v>26.46</v>
      </c>
      <c r="L116" s="1012">
        <f>+I116</f>
        <v>13.5</v>
      </c>
      <c r="M116" s="1065">
        <f>K116*L116</f>
        <v>357.21000000000004</v>
      </c>
    </row>
    <row r="117" spans="2:18" s="23" customFormat="1" ht="27.75" customHeight="1">
      <c r="B117" s="20" t="s">
        <v>317</v>
      </c>
      <c r="C117" s="129" t="s">
        <v>106</v>
      </c>
      <c r="D117" s="7">
        <v>630402</v>
      </c>
      <c r="E117" s="1093" t="s">
        <v>1732</v>
      </c>
      <c r="F117" s="7">
        <v>530402</v>
      </c>
      <c r="G117" s="52" t="s">
        <v>26</v>
      </c>
      <c r="H117" s="839">
        <v>81</v>
      </c>
      <c r="I117" s="816">
        <v>2</v>
      </c>
      <c r="J117" s="1011">
        <f t="shared" si="24"/>
        <v>162</v>
      </c>
      <c r="K117" s="1033">
        <v>73.8</v>
      </c>
      <c r="L117" s="1012">
        <f>+I117</f>
        <v>2</v>
      </c>
      <c r="M117" s="1065">
        <f>K117*L117</f>
        <v>147.6</v>
      </c>
    </row>
    <row r="118" spans="2:18" s="23" customFormat="1" ht="20.100000000000001" customHeight="1">
      <c r="B118" s="20"/>
      <c r="C118" s="6"/>
      <c r="D118" s="38"/>
      <c r="E118" s="1097"/>
      <c r="F118" s="38"/>
      <c r="G118" s="5"/>
      <c r="H118" s="839"/>
      <c r="I118" s="820"/>
      <c r="J118" s="990">
        <f>SUM(J116:J117)</f>
        <v>580.5</v>
      </c>
      <c r="K118" s="1046"/>
      <c r="L118" s="858"/>
      <c r="M118" s="1060"/>
    </row>
    <row r="119" spans="2:18" s="23" customFormat="1" ht="21" customHeight="1">
      <c r="B119" s="71"/>
      <c r="C119" s="30" t="s">
        <v>1</v>
      </c>
      <c r="D119" s="72"/>
      <c r="E119" s="1095"/>
      <c r="F119" s="72"/>
      <c r="G119" s="66"/>
      <c r="H119" s="837"/>
      <c r="I119" s="818"/>
      <c r="J119" s="986"/>
      <c r="K119" s="1035"/>
      <c r="L119" s="999"/>
      <c r="M119" s="1061"/>
    </row>
    <row r="120" spans="2:18" s="23" customFormat="1" ht="45.75" customHeight="1">
      <c r="B120" s="20" t="s">
        <v>318</v>
      </c>
      <c r="C120" s="19" t="s">
        <v>465</v>
      </c>
      <c r="D120" s="7">
        <v>630402</v>
      </c>
      <c r="E120" s="1093" t="s">
        <v>1732</v>
      </c>
      <c r="F120" s="7">
        <v>530402</v>
      </c>
      <c r="G120" s="1" t="s">
        <v>16</v>
      </c>
      <c r="H120" s="839">
        <v>140</v>
      </c>
      <c r="I120" s="815">
        <v>22</v>
      </c>
      <c r="J120" s="1011">
        <f t="shared" ref="J120:J125" si="25">H120*I120</f>
        <v>3080</v>
      </c>
      <c r="K120" s="1045">
        <v>0</v>
      </c>
      <c r="L120" s="815">
        <v>22</v>
      </c>
      <c r="M120" s="1065">
        <f t="shared" ref="M120" si="26">K120*L120</f>
        <v>0</v>
      </c>
    </row>
    <row r="121" spans="2:18" s="398" customFormat="1" ht="33.75" customHeight="1">
      <c r="B121" s="20" t="s">
        <v>319</v>
      </c>
      <c r="C121" s="1016" t="s">
        <v>437</v>
      </c>
      <c r="D121" s="7">
        <v>630402</v>
      </c>
      <c r="E121" s="1093" t="s">
        <v>1732</v>
      </c>
      <c r="F121" s="7">
        <v>530402</v>
      </c>
      <c r="G121" s="52" t="s">
        <v>16</v>
      </c>
      <c r="H121" s="840">
        <v>140</v>
      </c>
      <c r="I121" s="816">
        <v>18</v>
      </c>
      <c r="J121" s="989">
        <f t="shared" si="25"/>
        <v>2520</v>
      </c>
      <c r="K121" s="1039">
        <v>118.0163</v>
      </c>
      <c r="L121" s="856">
        <f>+I121</f>
        <v>18</v>
      </c>
      <c r="M121" s="1065">
        <f>K121*L121</f>
        <v>2124.2934</v>
      </c>
      <c r="N121" s="23"/>
      <c r="O121" s="23"/>
      <c r="P121" s="23"/>
      <c r="Q121" s="23"/>
      <c r="R121" s="23"/>
    </row>
    <row r="122" spans="2:18" s="23" customFormat="1" ht="73.5" customHeight="1">
      <c r="B122" s="20" t="s">
        <v>320</v>
      </c>
      <c r="C122" s="19" t="s">
        <v>531</v>
      </c>
      <c r="D122" s="7">
        <v>630402</v>
      </c>
      <c r="E122" s="1093" t="s">
        <v>1732</v>
      </c>
      <c r="F122" s="7">
        <v>530402</v>
      </c>
      <c r="G122" s="1" t="s">
        <v>16</v>
      </c>
      <c r="H122" s="839">
        <v>41</v>
      </c>
      <c r="I122" s="815">
        <v>12.38</v>
      </c>
      <c r="J122" s="1011">
        <f t="shared" si="25"/>
        <v>507.58000000000004</v>
      </c>
      <c r="K122" s="1045">
        <v>0</v>
      </c>
      <c r="L122" s="815">
        <v>12.38</v>
      </c>
      <c r="M122" s="1065">
        <f t="shared" ref="M122:M125" si="27">K122*L122</f>
        <v>0</v>
      </c>
    </row>
    <row r="123" spans="2:18" s="32" customFormat="1" ht="30" customHeight="1">
      <c r="B123" s="20" t="s">
        <v>321</v>
      </c>
      <c r="C123" s="6" t="s">
        <v>77</v>
      </c>
      <c r="D123" s="7">
        <v>630402</v>
      </c>
      <c r="E123" s="1093" t="s">
        <v>1732</v>
      </c>
      <c r="F123" s="7">
        <v>530402</v>
      </c>
      <c r="G123" s="1" t="s">
        <v>16</v>
      </c>
      <c r="H123" s="839">
        <v>36</v>
      </c>
      <c r="I123" s="815">
        <v>13.5</v>
      </c>
      <c r="J123" s="1011">
        <f t="shared" si="25"/>
        <v>486</v>
      </c>
      <c r="K123" s="1045">
        <v>0</v>
      </c>
      <c r="L123" s="815">
        <v>13.5</v>
      </c>
      <c r="M123" s="1065">
        <f t="shared" si="27"/>
        <v>0</v>
      </c>
      <c r="N123" s="23"/>
      <c r="O123" s="23"/>
      <c r="P123" s="23"/>
      <c r="Q123" s="23"/>
      <c r="R123" s="23"/>
    </row>
    <row r="124" spans="2:18" s="32" customFormat="1" ht="43.5" customHeight="1">
      <c r="B124" s="20" t="s">
        <v>322</v>
      </c>
      <c r="C124" s="3" t="s">
        <v>402</v>
      </c>
      <c r="D124" s="7">
        <v>630402</v>
      </c>
      <c r="E124" s="1093" t="s">
        <v>1732</v>
      </c>
      <c r="F124" s="7">
        <v>530402</v>
      </c>
      <c r="G124" s="1" t="s">
        <v>16</v>
      </c>
      <c r="H124" s="1019">
        <v>6</v>
      </c>
      <c r="I124" s="1020">
        <v>50</v>
      </c>
      <c r="J124" s="1021">
        <f t="shared" si="25"/>
        <v>300</v>
      </c>
      <c r="K124" s="1047">
        <v>0</v>
      </c>
      <c r="L124" s="1020">
        <v>50</v>
      </c>
      <c r="M124" s="1065">
        <f t="shared" si="27"/>
        <v>0</v>
      </c>
      <c r="N124" s="23"/>
      <c r="O124" s="23"/>
      <c r="P124" s="23"/>
      <c r="Q124" s="23"/>
      <c r="R124" s="23"/>
    </row>
    <row r="125" spans="2:18" s="32" customFormat="1" ht="30" customHeight="1">
      <c r="B125" s="20" t="s">
        <v>406</v>
      </c>
      <c r="C125" s="129" t="s">
        <v>106</v>
      </c>
      <c r="D125" s="7">
        <v>630402</v>
      </c>
      <c r="E125" s="1093" t="s">
        <v>1732</v>
      </c>
      <c r="F125" s="7">
        <v>530402</v>
      </c>
      <c r="G125" s="52" t="s">
        <v>26</v>
      </c>
      <c r="H125" s="839">
        <v>78</v>
      </c>
      <c r="I125" s="816">
        <v>2</v>
      </c>
      <c r="J125" s="1011">
        <f t="shared" si="25"/>
        <v>156</v>
      </c>
      <c r="K125" s="1045">
        <v>0</v>
      </c>
      <c r="L125" s="816">
        <v>2</v>
      </c>
      <c r="M125" s="1065">
        <f t="shared" si="27"/>
        <v>0</v>
      </c>
    </row>
    <row r="126" spans="2:18" s="15" customFormat="1" ht="20.100000000000001" customHeight="1">
      <c r="B126" s="26"/>
      <c r="C126" s="22"/>
      <c r="D126" s="803"/>
      <c r="E126" s="1099"/>
      <c r="F126" s="803"/>
      <c r="G126" s="126"/>
      <c r="H126" s="842"/>
      <c r="I126" s="823"/>
      <c r="J126" s="985">
        <f>SUM(J120:J125)</f>
        <v>7049.58</v>
      </c>
      <c r="K126" s="1034"/>
      <c r="L126" s="855"/>
      <c r="M126" s="1060"/>
    </row>
    <row r="127" spans="2:18" s="15" customFormat="1" ht="18" customHeight="1">
      <c r="B127" s="968" t="s">
        <v>323</v>
      </c>
      <c r="C127" s="1175" t="s">
        <v>3</v>
      </c>
      <c r="D127" s="1176"/>
      <c r="E127" s="1176"/>
      <c r="F127" s="1176"/>
      <c r="G127" s="1176"/>
      <c r="H127" s="1176"/>
      <c r="I127" s="1176"/>
      <c r="J127" s="1176"/>
      <c r="K127" s="1042"/>
      <c r="L127" s="969"/>
      <c r="M127" s="1067"/>
    </row>
    <row r="128" spans="2:18" s="15" customFormat="1">
      <c r="B128" s="71"/>
      <c r="C128" s="30" t="s">
        <v>241</v>
      </c>
      <c r="D128" s="72"/>
      <c r="E128" s="1095"/>
      <c r="F128" s="72"/>
      <c r="G128" s="66"/>
      <c r="H128" s="837"/>
      <c r="I128" s="818"/>
      <c r="J128" s="986"/>
      <c r="K128" s="1035"/>
      <c r="L128" s="999"/>
      <c r="M128" s="1061"/>
    </row>
    <row r="129" spans="2:13" s="15" customFormat="1">
      <c r="B129" s="47"/>
      <c r="C129" s="12" t="s">
        <v>499</v>
      </c>
      <c r="D129" s="12"/>
      <c r="E129" s="1092"/>
      <c r="F129" s="12"/>
      <c r="G129" s="65"/>
      <c r="H129" s="834"/>
      <c r="I129" s="814"/>
      <c r="J129" s="984"/>
      <c r="K129" s="1031"/>
      <c r="L129" s="854"/>
      <c r="M129" s="1058"/>
    </row>
    <row r="130" spans="2:13" s="23" customFormat="1" ht="30" customHeight="1">
      <c r="B130" s="20" t="s">
        <v>324</v>
      </c>
      <c r="C130" s="3" t="s">
        <v>509</v>
      </c>
      <c r="D130" s="7">
        <v>630402</v>
      </c>
      <c r="E130" s="1093" t="s">
        <v>1732</v>
      </c>
      <c r="F130" s="7">
        <v>530402</v>
      </c>
      <c r="G130" s="1" t="s">
        <v>17</v>
      </c>
      <c r="H130" s="839">
        <v>1</v>
      </c>
      <c r="I130" s="816">
        <v>120</v>
      </c>
      <c r="J130" s="1011">
        <f>H130*I130</f>
        <v>120</v>
      </c>
      <c r="K130" s="1045">
        <v>0</v>
      </c>
      <c r="L130" s="816">
        <v>120</v>
      </c>
      <c r="M130" s="1065">
        <f>K130*L130</f>
        <v>0</v>
      </c>
    </row>
    <row r="131" spans="2:13" s="15" customFormat="1" ht="19.5" customHeight="1">
      <c r="B131" s="20"/>
      <c r="C131" s="19"/>
      <c r="D131" s="406"/>
      <c r="E131" s="1097"/>
      <c r="F131" s="406"/>
      <c r="G131" s="5"/>
      <c r="H131" s="839"/>
      <c r="I131" s="820"/>
      <c r="J131" s="985">
        <f>SUM(J130)</f>
        <v>120</v>
      </c>
      <c r="K131" s="1034"/>
      <c r="L131" s="855"/>
      <c r="M131" s="1060"/>
    </row>
    <row r="132" spans="2:13" s="15" customFormat="1" ht="20.100000000000001" customHeight="1">
      <c r="B132" s="74"/>
      <c r="C132" s="82" t="s">
        <v>1</v>
      </c>
      <c r="D132" s="804"/>
      <c r="E132" s="1104"/>
      <c r="F132" s="804"/>
      <c r="G132" s="66"/>
      <c r="H132" s="837"/>
      <c r="I132" s="824"/>
      <c r="J132" s="991"/>
      <c r="K132" s="1048"/>
      <c r="L132" s="1003"/>
      <c r="M132" s="1068"/>
    </row>
    <row r="133" spans="2:13" s="15" customFormat="1" ht="20.100000000000001" customHeight="1">
      <c r="B133" s="47"/>
      <c r="C133" s="12" t="s">
        <v>500</v>
      </c>
      <c r="D133" s="12"/>
      <c r="E133" s="1092"/>
      <c r="F133" s="12"/>
      <c r="G133" s="65"/>
      <c r="H133" s="834"/>
      <c r="I133" s="814"/>
      <c r="J133" s="984"/>
      <c r="K133" s="1031"/>
      <c r="L133" s="854"/>
      <c r="M133" s="1058"/>
    </row>
    <row r="134" spans="2:13" s="23" customFormat="1" ht="30" customHeight="1">
      <c r="B134" s="18" t="s">
        <v>326</v>
      </c>
      <c r="C134" s="7" t="s">
        <v>108</v>
      </c>
      <c r="D134" s="7">
        <v>630402</v>
      </c>
      <c r="E134" s="1093" t="s">
        <v>1732</v>
      </c>
      <c r="F134" s="7">
        <v>530402</v>
      </c>
      <c r="G134" s="1" t="s">
        <v>16</v>
      </c>
      <c r="H134" s="835">
        <v>3.57</v>
      </c>
      <c r="I134" s="816">
        <v>300</v>
      </c>
      <c r="J134" s="1011">
        <f>H134*I134</f>
        <v>1071</v>
      </c>
      <c r="K134" s="1033">
        <v>4.05</v>
      </c>
      <c r="L134" s="1012">
        <f>I134</f>
        <v>300</v>
      </c>
      <c r="M134" s="1065">
        <f>K134*L134</f>
        <v>1215</v>
      </c>
    </row>
    <row r="135" spans="2:13" s="23" customFormat="1" ht="30" customHeight="1">
      <c r="B135" s="18" t="s">
        <v>327</v>
      </c>
      <c r="C135" s="7" t="s">
        <v>116</v>
      </c>
      <c r="D135" s="7">
        <v>630402</v>
      </c>
      <c r="E135" s="1093" t="s">
        <v>1732</v>
      </c>
      <c r="F135" s="7">
        <v>530402</v>
      </c>
      <c r="G135" s="1" t="s">
        <v>16</v>
      </c>
      <c r="H135" s="835">
        <v>0.68</v>
      </c>
      <c r="I135" s="816">
        <v>200</v>
      </c>
      <c r="J135" s="1011">
        <f>H135*I135</f>
        <v>136</v>
      </c>
      <c r="K135" s="1033">
        <v>0.72</v>
      </c>
      <c r="L135" s="1012">
        <f>+I135</f>
        <v>200</v>
      </c>
      <c r="M135" s="1065">
        <f>K135*L135</f>
        <v>144</v>
      </c>
    </row>
    <row r="136" spans="2:13" s="15" customFormat="1" ht="20.100000000000001" customHeight="1">
      <c r="B136" s="17"/>
      <c r="C136" s="19"/>
      <c r="D136" s="406"/>
      <c r="E136" s="1097"/>
      <c r="F136" s="406"/>
      <c r="G136" s="85"/>
      <c r="H136" s="839"/>
      <c r="I136" s="825"/>
      <c r="J136" s="985">
        <f>SUM(J134:J135)</f>
        <v>1207</v>
      </c>
      <c r="K136" s="1034"/>
      <c r="L136" s="855"/>
      <c r="M136" s="1060"/>
    </row>
    <row r="137" spans="2:13" s="15" customFormat="1">
      <c r="B137" s="74"/>
      <c r="C137" s="82" t="s">
        <v>242</v>
      </c>
      <c r="D137" s="804"/>
      <c r="E137" s="1104"/>
      <c r="F137" s="804"/>
      <c r="G137" s="66"/>
      <c r="H137" s="837"/>
      <c r="I137" s="824"/>
      <c r="J137" s="991"/>
      <c r="K137" s="1048"/>
      <c r="L137" s="1003"/>
      <c r="M137" s="1068"/>
    </row>
    <row r="138" spans="2:13" s="23" customFormat="1" ht="30" customHeight="1">
      <c r="B138" s="18" t="s">
        <v>328</v>
      </c>
      <c r="C138" s="6" t="s">
        <v>449</v>
      </c>
      <c r="D138" s="7">
        <v>630402</v>
      </c>
      <c r="E138" s="1093" t="s">
        <v>1732</v>
      </c>
      <c r="F138" s="7">
        <v>530402</v>
      </c>
      <c r="G138" s="1" t="s">
        <v>17</v>
      </c>
      <c r="H138" s="835">
        <v>1</v>
      </c>
      <c r="I138" s="816">
        <v>80</v>
      </c>
      <c r="J138" s="1011">
        <f t="shared" ref="J138" si="28">H138*I138</f>
        <v>80</v>
      </c>
      <c r="K138" s="1033">
        <f>+H138</f>
        <v>1</v>
      </c>
      <c r="L138" s="1012">
        <f>+I138</f>
        <v>80</v>
      </c>
      <c r="M138" s="1065">
        <f>K138*L138</f>
        <v>80</v>
      </c>
    </row>
    <row r="139" spans="2:13" s="23" customFormat="1" ht="30" customHeight="1">
      <c r="B139" s="18" t="s">
        <v>329</v>
      </c>
      <c r="C139" s="6" t="s">
        <v>1663</v>
      </c>
      <c r="D139" s="7">
        <v>630402</v>
      </c>
      <c r="E139" s="1093" t="s">
        <v>1732</v>
      </c>
      <c r="F139" s="7">
        <v>530402</v>
      </c>
      <c r="G139" s="1" t="s">
        <v>26</v>
      </c>
      <c r="H139" s="835">
        <v>5</v>
      </c>
      <c r="I139" s="816">
        <v>29.56</v>
      </c>
      <c r="J139" s="1011">
        <f>H139*I139</f>
        <v>147.79999999999998</v>
      </c>
      <c r="K139" s="1041">
        <v>0</v>
      </c>
      <c r="L139" s="816">
        <v>29.56</v>
      </c>
      <c r="M139" s="1065">
        <f>K139*L139</f>
        <v>0</v>
      </c>
    </row>
    <row r="140" spans="2:13" s="23" customFormat="1" ht="30" customHeight="1">
      <c r="B140" s="18" t="s">
        <v>330</v>
      </c>
      <c r="C140" s="7" t="s">
        <v>1659</v>
      </c>
      <c r="D140" s="7">
        <v>630402</v>
      </c>
      <c r="E140" s="1093" t="s">
        <v>1732</v>
      </c>
      <c r="F140" s="7">
        <v>530402</v>
      </c>
      <c r="G140" s="1" t="s">
        <v>17</v>
      </c>
      <c r="H140" s="835">
        <v>1</v>
      </c>
      <c r="I140" s="816">
        <v>83.74</v>
      </c>
      <c r="J140" s="1011">
        <f>H140*I140</f>
        <v>83.74</v>
      </c>
      <c r="K140" s="1033">
        <f>+H140</f>
        <v>1</v>
      </c>
      <c r="L140" s="1012">
        <f>I140</f>
        <v>83.74</v>
      </c>
      <c r="M140" s="1065">
        <f>K140*L140</f>
        <v>83.74</v>
      </c>
    </row>
    <row r="141" spans="2:13" s="15" customFormat="1">
      <c r="B141" s="18"/>
      <c r="C141" s="6"/>
      <c r="D141" s="38"/>
      <c r="E141" s="1097"/>
      <c r="F141" s="38"/>
      <c r="G141" s="85"/>
      <c r="H141" s="843"/>
      <c r="I141" s="825"/>
      <c r="J141" s="985">
        <f>SUM(J138:J140)</f>
        <v>311.53999999999996</v>
      </c>
      <c r="K141" s="1034"/>
      <c r="L141" s="855"/>
      <c r="M141" s="1060"/>
    </row>
    <row r="142" spans="2:13" s="15" customFormat="1">
      <c r="B142" s="47"/>
      <c r="C142" s="88" t="s">
        <v>492</v>
      </c>
      <c r="D142" s="805"/>
      <c r="E142" s="1105"/>
      <c r="F142" s="805"/>
      <c r="G142" s="89"/>
      <c r="H142" s="844"/>
      <c r="I142" s="826"/>
      <c r="J142" s="992"/>
      <c r="K142" s="1049"/>
      <c r="L142" s="1004"/>
      <c r="M142" s="1069"/>
    </row>
    <row r="143" spans="2:13" s="23" customFormat="1" ht="75" customHeight="1">
      <c r="B143" s="18" t="s">
        <v>331</v>
      </c>
      <c r="C143" s="7" t="s">
        <v>497</v>
      </c>
      <c r="D143" s="1022" t="s">
        <v>1728</v>
      </c>
      <c r="E143" s="1106" t="s">
        <v>1729</v>
      </c>
      <c r="F143" s="7">
        <v>840104</v>
      </c>
      <c r="G143" s="1" t="s">
        <v>17</v>
      </c>
      <c r="H143" s="835">
        <v>1</v>
      </c>
      <c r="I143" s="815">
        <v>500</v>
      </c>
      <c r="J143" s="1011">
        <f>H143*I143</f>
        <v>500</v>
      </c>
      <c r="K143" s="835">
        <v>0</v>
      </c>
      <c r="L143" s="815">
        <v>500</v>
      </c>
      <c r="M143" s="1065">
        <f>K143*L143</f>
        <v>0</v>
      </c>
    </row>
    <row r="144" spans="2:13" s="23" customFormat="1" ht="69.75" customHeight="1">
      <c r="B144" s="18" t="s">
        <v>332</v>
      </c>
      <c r="C144" s="7" t="s">
        <v>529</v>
      </c>
      <c r="D144" s="1022" t="s">
        <v>1728</v>
      </c>
      <c r="E144" s="1106" t="s">
        <v>1729</v>
      </c>
      <c r="F144" s="7">
        <v>840104</v>
      </c>
      <c r="G144" s="1" t="s">
        <v>17</v>
      </c>
      <c r="H144" s="835">
        <v>4</v>
      </c>
      <c r="I144" s="815">
        <v>2841.8</v>
      </c>
      <c r="J144" s="1011">
        <f>H144*I144</f>
        <v>11367.2</v>
      </c>
      <c r="K144" s="835">
        <v>0</v>
      </c>
      <c r="L144" s="815">
        <v>2841.8</v>
      </c>
      <c r="M144" s="1065">
        <f>K144*L144</f>
        <v>0</v>
      </c>
    </row>
    <row r="145" spans="2:13" s="23" customFormat="1" ht="74.25" customHeight="1">
      <c r="B145" s="18" t="s">
        <v>333</v>
      </c>
      <c r="C145" s="7" t="s">
        <v>530</v>
      </c>
      <c r="D145" s="1022" t="s">
        <v>1728</v>
      </c>
      <c r="E145" s="1106" t="s">
        <v>1729</v>
      </c>
      <c r="F145" s="7">
        <v>840104</v>
      </c>
      <c r="G145" s="1" t="s">
        <v>17</v>
      </c>
      <c r="H145" s="835">
        <v>2</v>
      </c>
      <c r="I145" s="815">
        <v>3752.1</v>
      </c>
      <c r="J145" s="1011">
        <f>H145*I145</f>
        <v>7504.2</v>
      </c>
      <c r="K145" s="835">
        <v>0</v>
      </c>
      <c r="L145" s="815">
        <v>3752.1</v>
      </c>
      <c r="M145" s="1065">
        <f>K145*L145</f>
        <v>0</v>
      </c>
    </row>
    <row r="146" spans="2:13" s="15" customFormat="1">
      <c r="B146" s="20"/>
      <c r="C146" s="19"/>
      <c r="D146" s="406"/>
      <c r="E146" s="1097"/>
      <c r="F146" s="406"/>
      <c r="G146" s="126"/>
      <c r="H146" s="839"/>
      <c r="I146" s="820"/>
      <c r="J146" s="985">
        <f>SUM(J143:J145)</f>
        <v>19371.400000000001</v>
      </c>
      <c r="K146" s="1034"/>
      <c r="L146" s="855"/>
      <c r="M146" s="1060"/>
    </row>
    <row r="147" spans="2:13" s="15" customFormat="1">
      <c r="B147" s="47"/>
      <c r="C147" s="88" t="s">
        <v>115</v>
      </c>
      <c r="D147" s="805"/>
      <c r="E147" s="1105"/>
      <c r="F147" s="805"/>
      <c r="G147" s="89"/>
      <c r="H147" s="844"/>
      <c r="I147" s="826"/>
      <c r="J147" s="992"/>
      <c r="K147" s="1049"/>
      <c r="L147" s="1004"/>
      <c r="M147" s="1069"/>
    </row>
    <row r="148" spans="2:13" s="23" customFormat="1" ht="75" customHeight="1">
      <c r="B148" s="18" t="s">
        <v>334</v>
      </c>
      <c r="C148" s="48" t="s">
        <v>131</v>
      </c>
      <c r="D148" s="1023">
        <v>401400160001</v>
      </c>
      <c r="E148" s="1107" t="s">
        <v>1828</v>
      </c>
      <c r="F148" s="48">
        <v>840104</v>
      </c>
      <c r="G148" s="1" t="s">
        <v>17</v>
      </c>
      <c r="H148" s="1024">
        <v>3</v>
      </c>
      <c r="I148" s="1025">
        <v>897</v>
      </c>
      <c r="J148" s="1011">
        <f>H148*I148</f>
        <v>2691</v>
      </c>
      <c r="K148" s="1024">
        <v>0</v>
      </c>
      <c r="L148" s="1025">
        <v>897</v>
      </c>
      <c r="M148" s="1065">
        <f>K148*L148</f>
        <v>0</v>
      </c>
    </row>
    <row r="149" spans="2:13" s="23" customFormat="1" ht="75">
      <c r="B149" s="18" t="s">
        <v>335</v>
      </c>
      <c r="C149" s="48" t="s">
        <v>132</v>
      </c>
      <c r="D149" s="1023">
        <v>401400160001</v>
      </c>
      <c r="E149" s="1107" t="s">
        <v>1828</v>
      </c>
      <c r="F149" s="48">
        <v>840104</v>
      </c>
      <c r="G149" s="1" t="s">
        <v>17</v>
      </c>
      <c r="H149" s="1024">
        <v>3</v>
      </c>
      <c r="I149" s="1025">
        <v>936</v>
      </c>
      <c r="J149" s="1011">
        <f>H149*I149</f>
        <v>2808</v>
      </c>
      <c r="K149" s="1024">
        <v>0</v>
      </c>
      <c r="L149" s="1025">
        <v>936</v>
      </c>
      <c r="M149" s="1065">
        <f>K149*L149</f>
        <v>0</v>
      </c>
    </row>
    <row r="150" spans="2:13" s="23" customFormat="1" ht="90">
      <c r="B150" s="18" t="s">
        <v>336</v>
      </c>
      <c r="C150" s="48" t="s">
        <v>133</v>
      </c>
      <c r="D150" s="1023">
        <v>401400160001</v>
      </c>
      <c r="E150" s="1107" t="s">
        <v>1828</v>
      </c>
      <c r="F150" s="48">
        <v>840104</v>
      </c>
      <c r="G150" s="1" t="s">
        <v>17</v>
      </c>
      <c r="H150" s="1024">
        <v>1</v>
      </c>
      <c r="I150" s="1025">
        <v>1488</v>
      </c>
      <c r="J150" s="1011">
        <f>H150*I150</f>
        <v>1488</v>
      </c>
      <c r="K150" s="1024">
        <v>0</v>
      </c>
      <c r="L150" s="1025">
        <v>1488</v>
      </c>
      <c r="M150" s="1065">
        <f>K150*L150</f>
        <v>0</v>
      </c>
    </row>
    <row r="151" spans="2:13" s="23" customFormat="1" ht="90">
      <c r="B151" s="18" t="s">
        <v>337</v>
      </c>
      <c r="C151" s="48" t="s">
        <v>134</v>
      </c>
      <c r="D151" s="1023">
        <v>401400160001</v>
      </c>
      <c r="E151" s="1107" t="s">
        <v>1828</v>
      </c>
      <c r="F151" s="48">
        <v>840104</v>
      </c>
      <c r="G151" s="1" t="s">
        <v>17</v>
      </c>
      <c r="H151" s="1024">
        <v>2</v>
      </c>
      <c r="I151" s="1025">
        <v>1488</v>
      </c>
      <c r="J151" s="1011">
        <f>H151*I151</f>
        <v>2976</v>
      </c>
      <c r="K151" s="1024">
        <v>0</v>
      </c>
      <c r="L151" s="1025">
        <v>1488</v>
      </c>
      <c r="M151" s="1065">
        <f>K151*L151</f>
        <v>0</v>
      </c>
    </row>
    <row r="152" spans="2:13" s="23" customFormat="1" ht="75">
      <c r="B152" s="18" t="s">
        <v>338</v>
      </c>
      <c r="C152" s="48" t="s">
        <v>132</v>
      </c>
      <c r="D152" s="1023">
        <v>401400160001</v>
      </c>
      <c r="E152" s="1107" t="s">
        <v>1828</v>
      </c>
      <c r="F152" s="48">
        <v>840104</v>
      </c>
      <c r="G152" s="1" t="s">
        <v>17</v>
      </c>
      <c r="H152" s="1024">
        <v>1</v>
      </c>
      <c r="I152" s="1025">
        <v>936</v>
      </c>
      <c r="J152" s="1011">
        <f>H152*I152</f>
        <v>936</v>
      </c>
      <c r="K152" s="1024">
        <v>0</v>
      </c>
      <c r="L152" s="1025">
        <v>936</v>
      </c>
      <c r="M152" s="1065">
        <f>K152*L152</f>
        <v>0</v>
      </c>
    </row>
    <row r="153" spans="2:13" s="15" customFormat="1">
      <c r="B153" s="18"/>
      <c r="C153" s="6"/>
      <c r="D153" s="38"/>
      <c r="E153" s="1097"/>
      <c r="F153" s="38"/>
      <c r="G153" s="85"/>
      <c r="H153" s="843"/>
      <c r="I153" s="825"/>
      <c r="J153" s="985">
        <f>J148+J149+J150+J151+J152</f>
        <v>10899</v>
      </c>
      <c r="K153" s="1034"/>
      <c r="L153" s="855"/>
      <c r="M153" s="1060"/>
    </row>
    <row r="154" spans="2:13" s="15" customFormat="1" ht="18" customHeight="1">
      <c r="B154" s="969" t="s">
        <v>352</v>
      </c>
      <c r="C154" s="1175" t="s">
        <v>243</v>
      </c>
      <c r="D154" s="1176"/>
      <c r="E154" s="1176"/>
      <c r="F154" s="1176"/>
      <c r="G154" s="1176"/>
      <c r="H154" s="1176"/>
      <c r="I154" s="1176"/>
      <c r="J154" s="1176"/>
      <c r="K154" s="1042"/>
      <c r="L154" s="969"/>
      <c r="M154" s="1067"/>
    </row>
    <row r="155" spans="2:13" s="15" customFormat="1" ht="18" customHeight="1">
      <c r="B155" s="74"/>
      <c r="C155" s="390" t="s">
        <v>109</v>
      </c>
      <c r="D155" s="772"/>
      <c r="E155" s="1108"/>
      <c r="F155" s="772"/>
      <c r="G155" s="74"/>
      <c r="H155" s="845"/>
      <c r="I155" s="827"/>
      <c r="J155" s="827"/>
      <c r="K155" s="1050"/>
      <c r="L155" s="1005"/>
      <c r="M155" s="1070"/>
    </row>
    <row r="156" spans="2:13" s="15" customFormat="1" ht="18" customHeight="1">
      <c r="B156" s="70"/>
      <c r="C156" s="12" t="s">
        <v>501</v>
      </c>
      <c r="D156" s="802"/>
      <c r="E156" s="1096"/>
      <c r="F156" s="802"/>
      <c r="G156" s="64"/>
      <c r="H156" s="846"/>
      <c r="I156" s="819"/>
      <c r="J156" s="993"/>
      <c r="K156" s="1051"/>
      <c r="L156" s="1006"/>
      <c r="M156" s="1062"/>
    </row>
    <row r="157" spans="2:13" s="23" customFormat="1" ht="32.25" customHeight="1">
      <c r="B157" s="20" t="s">
        <v>353</v>
      </c>
      <c r="C157" s="7" t="s">
        <v>1787</v>
      </c>
      <c r="D157" s="7">
        <v>630402</v>
      </c>
      <c r="E157" s="1093" t="s">
        <v>1829</v>
      </c>
      <c r="F157" s="7">
        <v>530402</v>
      </c>
      <c r="G157" s="1" t="s">
        <v>17</v>
      </c>
      <c r="H157" s="835">
        <v>2</v>
      </c>
      <c r="I157" s="815">
        <v>250</v>
      </c>
      <c r="J157" s="1018">
        <f t="shared" ref="J157" si="29">H157*I157</f>
        <v>500</v>
      </c>
      <c r="K157" s="835">
        <v>0</v>
      </c>
      <c r="L157" s="815">
        <v>250</v>
      </c>
      <c r="M157" s="1002">
        <f t="shared" ref="M157" si="30">K157*L157</f>
        <v>0</v>
      </c>
    </row>
    <row r="158" spans="2:13" s="23" customFormat="1" ht="32.25" customHeight="1">
      <c r="B158" s="20" t="s">
        <v>354</v>
      </c>
      <c r="C158" s="6" t="s">
        <v>521</v>
      </c>
      <c r="D158" s="6"/>
      <c r="E158" s="1103"/>
      <c r="F158" s="6">
        <v>840103</v>
      </c>
      <c r="G158" s="1" t="s">
        <v>17</v>
      </c>
      <c r="H158" s="835">
        <v>1</v>
      </c>
      <c r="I158" s="815">
        <v>165</v>
      </c>
      <c r="J158" s="1018">
        <f>H158*I158</f>
        <v>165</v>
      </c>
      <c r="K158" s="835">
        <v>0</v>
      </c>
      <c r="L158" s="815">
        <v>165</v>
      </c>
      <c r="M158" s="1002">
        <f>K158*L158</f>
        <v>0</v>
      </c>
    </row>
    <row r="159" spans="2:13" s="23" customFormat="1" ht="32.25" customHeight="1">
      <c r="B159" s="20" t="s">
        <v>355</v>
      </c>
      <c r="C159" s="3" t="s">
        <v>528</v>
      </c>
      <c r="D159" s="1017">
        <v>401801180001</v>
      </c>
      <c r="E159" s="1093" t="s">
        <v>1730</v>
      </c>
      <c r="F159" s="3">
        <v>840104</v>
      </c>
      <c r="G159" s="1" t="s">
        <v>17</v>
      </c>
      <c r="H159" s="835">
        <v>2</v>
      </c>
      <c r="I159" s="816">
        <v>250</v>
      </c>
      <c r="J159" s="1011">
        <f>H159*I159</f>
        <v>500</v>
      </c>
      <c r="K159" s="1033">
        <f>+H159</f>
        <v>2</v>
      </c>
      <c r="L159" s="1012">
        <f>+I159</f>
        <v>250</v>
      </c>
      <c r="M159" s="1065">
        <f>K159*L159</f>
        <v>500</v>
      </c>
    </row>
    <row r="160" spans="2:13" s="23" customFormat="1" ht="32.25" customHeight="1">
      <c r="B160" s="20" t="s">
        <v>356</v>
      </c>
      <c r="C160" s="19" t="s">
        <v>1773</v>
      </c>
      <c r="D160" s="7">
        <v>630402</v>
      </c>
      <c r="E160" s="1093" t="s">
        <v>1829</v>
      </c>
      <c r="F160" s="7">
        <v>530402</v>
      </c>
      <c r="G160" s="1" t="s">
        <v>373</v>
      </c>
      <c r="H160" s="835">
        <v>1</v>
      </c>
      <c r="I160" s="816">
        <v>100</v>
      </c>
      <c r="J160" s="1014">
        <f>H160*I160</f>
        <v>100</v>
      </c>
      <c r="K160" s="1033">
        <f>+H160</f>
        <v>1</v>
      </c>
      <c r="L160" s="1012">
        <f>I160</f>
        <v>100</v>
      </c>
      <c r="M160" s="1065">
        <f>K160*L160</f>
        <v>100</v>
      </c>
    </row>
    <row r="161" spans="2:18" s="15" customFormat="1" ht="33" customHeight="1">
      <c r="B161" s="20"/>
      <c r="C161" s="20"/>
      <c r="D161" s="20"/>
      <c r="E161" s="1109"/>
      <c r="F161" s="20"/>
      <c r="G161" s="1"/>
      <c r="H161" s="835"/>
      <c r="I161" s="817"/>
      <c r="J161" s="985">
        <f>SUM(J157:J160)</f>
        <v>1265</v>
      </c>
      <c r="K161" s="1034"/>
      <c r="L161" s="855"/>
      <c r="M161" s="1060"/>
    </row>
    <row r="162" spans="2:18" s="15" customFormat="1" ht="25.5" customHeight="1">
      <c r="B162" s="74"/>
      <c r="C162" s="403" t="s">
        <v>524</v>
      </c>
      <c r="D162" s="772"/>
      <c r="E162" s="1108"/>
      <c r="F162" s="772"/>
      <c r="G162" s="74"/>
      <c r="H162" s="845"/>
      <c r="I162" s="827"/>
      <c r="J162" s="827"/>
      <c r="K162" s="1050"/>
      <c r="L162" s="1005"/>
      <c r="M162" s="1070"/>
    </row>
    <row r="163" spans="2:18" s="23" customFormat="1" ht="26.25" customHeight="1">
      <c r="B163" s="20" t="s">
        <v>357</v>
      </c>
      <c r="C163" s="7" t="s">
        <v>525</v>
      </c>
      <c r="D163" s="7">
        <v>630402</v>
      </c>
      <c r="E163" s="1093" t="s">
        <v>1829</v>
      </c>
      <c r="F163" s="7">
        <v>530402</v>
      </c>
      <c r="G163" s="1" t="s">
        <v>17</v>
      </c>
      <c r="H163" s="835">
        <v>5</v>
      </c>
      <c r="I163" s="815">
        <v>50</v>
      </c>
      <c r="J163" s="1011">
        <f>H163*I163</f>
        <v>250</v>
      </c>
      <c r="K163" s="835">
        <v>0</v>
      </c>
      <c r="L163" s="815">
        <v>50</v>
      </c>
      <c r="M163" s="1065">
        <f>K163*L163</f>
        <v>0</v>
      </c>
    </row>
    <row r="164" spans="2:18" s="15" customFormat="1" ht="18" customHeight="1">
      <c r="B164" s="20"/>
      <c r="C164" s="20"/>
      <c r="D164" s="20"/>
      <c r="E164" s="1109"/>
      <c r="F164" s="20"/>
      <c r="G164" s="405"/>
      <c r="H164" s="847"/>
      <c r="I164" s="828"/>
      <c r="J164" s="985">
        <f>SUM(J163)</f>
        <v>250</v>
      </c>
      <c r="K164" s="1034"/>
      <c r="L164" s="855"/>
      <c r="M164" s="1060"/>
    </row>
    <row r="165" spans="2:18" s="15" customFormat="1" ht="25.5" customHeight="1">
      <c r="B165" s="74"/>
      <c r="C165" s="390" t="s">
        <v>507</v>
      </c>
      <c r="D165" s="772"/>
      <c r="E165" s="1108"/>
      <c r="F165" s="772"/>
      <c r="G165" s="74"/>
      <c r="H165" s="845"/>
      <c r="I165" s="827"/>
      <c r="J165" s="827"/>
      <c r="K165" s="1050"/>
      <c r="L165" s="1005"/>
      <c r="M165" s="1070"/>
    </row>
    <row r="166" spans="2:18" s="15" customFormat="1" ht="18" customHeight="1">
      <c r="B166" s="35"/>
      <c r="C166" s="1149" t="s">
        <v>502</v>
      </c>
      <c r="D166" s="1150"/>
      <c r="E166" s="1150"/>
      <c r="F166" s="1150"/>
      <c r="G166" s="1150"/>
      <c r="H166" s="1150"/>
      <c r="I166" s="1150"/>
      <c r="J166" s="1150"/>
      <c r="K166" s="1052"/>
      <c r="L166" s="1007"/>
      <c r="M166" s="1071"/>
    </row>
    <row r="167" spans="2:18" s="23" customFormat="1" ht="33" customHeight="1">
      <c r="B167" s="18" t="s">
        <v>358</v>
      </c>
      <c r="C167" s="7" t="s">
        <v>408</v>
      </c>
      <c r="D167" s="7">
        <v>630402</v>
      </c>
      <c r="E167" s="1093" t="s">
        <v>1732</v>
      </c>
      <c r="F167" s="7">
        <v>530402</v>
      </c>
      <c r="G167" s="1" t="s">
        <v>16</v>
      </c>
      <c r="H167" s="835">
        <v>35</v>
      </c>
      <c r="I167" s="815">
        <v>24.5</v>
      </c>
      <c r="J167" s="1011">
        <f>H167*I167</f>
        <v>857.5</v>
      </c>
      <c r="K167" s="1038">
        <v>42.62</v>
      </c>
      <c r="L167" s="1011">
        <f>I167</f>
        <v>24.5</v>
      </c>
      <c r="M167" s="1065">
        <f>K167*L167</f>
        <v>1044.1899999999998</v>
      </c>
    </row>
    <row r="168" spans="2:18" s="23" customFormat="1" ht="33" customHeight="1">
      <c r="B168" s="18" t="s">
        <v>359</v>
      </c>
      <c r="C168" s="7" t="s">
        <v>510</v>
      </c>
      <c r="D168" s="7">
        <v>630402</v>
      </c>
      <c r="E168" s="1093" t="s">
        <v>1732</v>
      </c>
      <c r="F168" s="7">
        <v>530402</v>
      </c>
      <c r="G168" s="1" t="s">
        <v>16</v>
      </c>
      <c r="H168" s="835">
        <v>4.7</v>
      </c>
      <c r="I168" s="815">
        <v>300</v>
      </c>
      <c r="J168" s="1011">
        <f>H168*I168</f>
        <v>1410</v>
      </c>
      <c r="K168" s="1038">
        <v>3.4182000000000001</v>
      </c>
      <c r="L168" s="1011">
        <f>+I168</f>
        <v>300</v>
      </c>
      <c r="M168" s="1065">
        <f t="shared" ref="M168:M169" si="31">K168*L168</f>
        <v>1025.46</v>
      </c>
    </row>
    <row r="169" spans="2:18" s="23" customFormat="1" ht="33" customHeight="1">
      <c r="B169" s="18" t="s">
        <v>360</v>
      </c>
      <c r="C169" s="7" t="s">
        <v>116</v>
      </c>
      <c r="D169" s="7">
        <v>630402</v>
      </c>
      <c r="E169" s="1093" t="s">
        <v>1732</v>
      </c>
      <c r="F169" s="7">
        <v>530402</v>
      </c>
      <c r="G169" s="1" t="s">
        <v>16</v>
      </c>
      <c r="H169" s="835">
        <v>1.18</v>
      </c>
      <c r="I169" s="815">
        <v>200</v>
      </c>
      <c r="J169" s="1011">
        <f>H169*I169</f>
        <v>236</v>
      </c>
      <c r="K169" s="1038">
        <v>0.64800000000000002</v>
      </c>
      <c r="L169" s="1011">
        <f>+I169</f>
        <v>200</v>
      </c>
      <c r="M169" s="1065">
        <f t="shared" si="31"/>
        <v>129.6</v>
      </c>
    </row>
    <row r="170" spans="2:18" s="15" customFormat="1" ht="33" customHeight="1">
      <c r="B170" s="18"/>
      <c r="C170" s="6"/>
      <c r="D170" s="38"/>
      <c r="E170" s="1097"/>
      <c r="F170" s="38"/>
      <c r="G170" s="5"/>
      <c r="H170" s="839"/>
      <c r="I170" s="829"/>
      <c r="J170" s="985">
        <f>SUM(J167:J169)</f>
        <v>2503.5</v>
      </c>
      <c r="K170" s="1034"/>
      <c r="L170" s="855"/>
      <c r="M170" s="1060"/>
    </row>
    <row r="171" spans="2:18" s="15" customFormat="1" ht="18" customHeight="1">
      <c r="B171" s="35"/>
      <c r="C171" s="1149" t="s">
        <v>527</v>
      </c>
      <c r="D171" s="1150"/>
      <c r="E171" s="1150"/>
      <c r="F171" s="1150"/>
      <c r="G171" s="1150"/>
      <c r="H171" s="1150"/>
      <c r="I171" s="1150"/>
      <c r="J171" s="1150"/>
      <c r="K171" s="1052"/>
      <c r="L171" s="1007"/>
      <c r="M171" s="1071"/>
    </row>
    <row r="172" spans="2:18" s="23" customFormat="1" ht="33" customHeight="1">
      <c r="B172" s="20" t="s">
        <v>361</v>
      </c>
      <c r="C172" s="7" t="s">
        <v>525</v>
      </c>
      <c r="D172" s="7">
        <v>630402</v>
      </c>
      <c r="E172" s="1093" t="s">
        <v>1829</v>
      </c>
      <c r="F172" s="7">
        <v>530402</v>
      </c>
      <c r="G172" s="1" t="s">
        <v>17</v>
      </c>
      <c r="H172" s="835">
        <v>5</v>
      </c>
      <c r="I172" s="815">
        <v>50</v>
      </c>
      <c r="J172" s="1011">
        <f>H172*I172</f>
        <v>250</v>
      </c>
      <c r="K172" s="835">
        <v>0</v>
      </c>
      <c r="L172" s="815">
        <v>50</v>
      </c>
      <c r="M172" s="1065">
        <f>K172*L172</f>
        <v>0</v>
      </c>
      <c r="R172" s="863"/>
    </row>
    <row r="173" spans="2:18" s="15" customFormat="1">
      <c r="B173" s="1153"/>
      <c r="C173" s="1154"/>
      <c r="D173" s="1154"/>
      <c r="E173" s="1154"/>
      <c r="F173" s="1154"/>
      <c r="G173" s="1154"/>
      <c r="H173" s="1154"/>
      <c r="I173" s="1155"/>
      <c r="J173" s="985">
        <f>SUM(J172)</f>
        <v>250</v>
      </c>
      <c r="K173" s="1034"/>
      <c r="L173" s="855"/>
      <c r="M173" s="1060"/>
    </row>
    <row r="174" spans="2:18" s="15" customFormat="1">
      <c r="B174" s="970" t="s">
        <v>362</v>
      </c>
      <c r="C174" s="1175" t="s">
        <v>120</v>
      </c>
      <c r="D174" s="1176"/>
      <c r="E174" s="1176"/>
      <c r="F174" s="1176"/>
      <c r="G174" s="1176"/>
      <c r="H174" s="1176"/>
      <c r="I174" s="1176"/>
      <c r="J174" s="1176"/>
      <c r="K174" s="1042"/>
      <c r="L174" s="969"/>
      <c r="M174" s="1067"/>
      <c r="N174" s="975"/>
      <c r="R174" s="975"/>
    </row>
    <row r="175" spans="2:18" s="15" customFormat="1">
      <c r="B175" s="47"/>
      <c r="C175" s="1149" t="s">
        <v>109</v>
      </c>
      <c r="D175" s="1150"/>
      <c r="E175" s="1150"/>
      <c r="F175" s="1150"/>
      <c r="G175" s="1150"/>
      <c r="H175" s="1150"/>
      <c r="I175" s="1150"/>
      <c r="J175" s="1150"/>
      <c r="K175" s="1052"/>
      <c r="L175" s="1007"/>
      <c r="M175" s="1071"/>
    </row>
    <row r="176" spans="2:18" s="23" customFormat="1" ht="54" customHeight="1">
      <c r="B176" s="18" t="s">
        <v>363</v>
      </c>
      <c r="C176" s="7" t="s">
        <v>515</v>
      </c>
      <c r="D176" s="7">
        <v>630402</v>
      </c>
      <c r="E176" s="1093" t="s">
        <v>1829</v>
      </c>
      <c r="F176" s="7">
        <v>530402</v>
      </c>
      <c r="G176" s="1" t="s">
        <v>16</v>
      </c>
      <c r="H176" s="835">
        <v>7.55</v>
      </c>
      <c r="I176" s="816">
        <v>30</v>
      </c>
      <c r="J176" s="1011">
        <f>H176*I176</f>
        <v>226.5</v>
      </c>
      <c r="K176" s="835">
        <v>0</v>
      </c>
      <c r="L176" s="816">
        <v>30</v>
      </c>
      <c r="M176" s="1065">
        <f>K176*L176</f>
        <v>0</v>
      </c>
    </row>
    <row r="177" spans="2:13" s="23" customFormat="1" ht="30">
      <c r="B177" s="18" t="s">
        <v>364</v>
      </c>
      <c r="C177" s="7" t="s">
        <v>245</v>
      </c>
      <c r="D177" s="7">
        <v>630402</v>
      </c>
      <c r="E177" s="1093" t="s">
        <v>1829</v>
      </c>
      <c r="F177" s="7">
        <v>530402</v>
      </c>
      <c r="G177" s="1" t="s">
        <v>16</v>
      </c>
      <c r="H177" s="835">
        <v>7.55</v>
      </c>
      <c r="I177" s="816">
        <v>9.94</v>
      </c>
      <c r="J177" s="1011">
        <f>H177*I177</f>
        <v>75.046999999999997</v>
      </c>
      <c r="K177" s="835">
        <v>0</v>
      </c>
      <c r="L177" s="816">
        <v>9.94</v>
      </c>
      <c r="M177" s="1065">
        <f>K177*L177</f>
        <v>0</v>
      </c>
    </row>
    <row r="178" spans="2:13" s="15" customFormat="1">
      <c r="B178" s="17"/>
      <c r="C178" s="132"/>
      <c r="D178" s="132"/>
      <c r="E178" s="1110"/>
      <c r="F178" s="132"/>
      <c r="G178" s="123"/>
      <c r="H178" s="848"/>
      <c r="I178" s="830"/>
      <c r="J178" s="985">
        <f>SUM(J176:J177)</f>
        <v>301.54700000000003</v>
      </c>
      <c r="K178" s="1034"/>
      <c r="L178" s="855"/>
      <c r="M178" s="1060"/>
    </row>
    <row r="179" spans="2:13" s="15" customFormat="1">
      <c r="B179" s="970" t="s">
        <v>365</v>
      </c>
      <c r="C179" s="969" t="s">
        <v>508</v>
      </c>
      <c r="D179" s="969"/>
      <c r="E179" s="1111"/>
      <c r="F179" s="969"/>
      <c r="G179" s="971"/>
      <c r="H179" s="972"/>
      <c r="I179" s="973"/>
      <c r="J179" s="994"/>
      <c r="K179" s="1053"/>
      <c r="L179" s="974"/>
      <c r="M179" s="1072"/>
    </row>
    <row r="180" spans="2:13" s="15" customFormat="1" ht="10.5" customHeight="1">
      <c r="B180" s="47"/>
      <c r="C180" s="79"/>
      <c r="D180" s="79"/>
      <c r="E180" s="1112"/>
      <c r="F180" s="79"/>
      <c r="G180" s="80"/>
      <c r="H180" s="849"/>
      <c r="I180" s="814"/>
      <c r="J180" s="995"/>
      <c r="K180" s="1054"/>
      <c r="L180" s="859"/>
      <c r="M180" s="1058"/>
    </row>
    <row r="181" spans="2:13" s="23" customFormat="1" ht="52.5" customHeight="1">
      <c r="B181" s="20" t="s">
        <v>325</v>
      </c>
      <c r="C181" s="19" t="s">
        <v>503</v>
      </c>
      <c r="D181" s="7">
        <v>630402</v>
      </c>
      <c r="E181" s="1093" t="s">
        <v>1829</v>
      </c>
      <c r="F181" s="7">
        <v>530402</v>
      </c>
      <c r="G181" s="1" t="s">
        <v>16</v>
      </c>
      <c r="H181" s="835">
        <v>74.308999999999997</v>
      </c>
      <c r="I181" s="815">
        <v>24</v>
      </c>
      <c r="J181" s="1011">
        <f>H181*I181</f>
        <v>1783.4159999999999</v>
      </c>
      <c r="K181" s="1033">
        <f>+H181</f>
        <v>74.308999999999997</v>
      </c>
      <c r="L181" s="1012">
        <f>+I181</f>
        <v>24</v>
      </c>
      <c r="M181" s="1065">
        <f>K181*L181</f>
        <v>1783.4159999999999</v>
      </c>
    </row>
    <row r="182" spans="2:13" s="23" customFormat="1" ht="30">
      <c r="B182" s="20" t="s">
        <v>366</v>
      </c>
      <c r="C182" s="6" t="s">
        <v>491</v>
      </c>
      <c r="D182" s="7">
        <v>630402</v>
      </c>
      <c r="E182" s="1093" t="s">
        <v>1732</v>
      </c>
      <c r="F182" s="7">
        <v>530402</v>
      </c>
      <c r="G182" s="1" t="s">
        <v>48</v>
      </c>
      <c r="H182" s="835">
        <v>1</v>
      </c>
      <c r="I182" s="815">
        <v>1500</v>
      </c>
      <c r="J182" s="1011">
        <f>H182*I182</f>
        <v>1500</v>
      </c>
      <c r="K182" s="1033">
        <v>1</v>
      </c>
      <c r="L182" s="1012">
        <f>+I182</f>
        <v>1500</v>
      </c>
      <c r="M182" s="1065">
        <f>K182*L182</f>
        <v>1500</v>
      </c>
    </row>
    <row r="183" spans="2:13" s="23" customFormat="1" ht="45">
      <c r="B183" s="20" t="s">
        <v>532</v>
      </c>
      <c r="C183" s="7" t="s">
        <v>1768</v>
      </c>
      <c r="D183" s="7">
        <v>630402</v>
      </c>
      <c r="E183" s="1093" t="s">
        <v>1732</v>
      </c>
      <c r="F183" s="7">
        <v>530402</v>
      </c>
      <c r="G183" s="1" t="s">
        <v>17</v>
      </c>
      <c r="H183" s="835">
        <v>30</v>
      </c>
      <c r="I183" s="815">
        <v>25</v>
      </c>
      <c r="J183" s="1011">
        <f>H183*I183</f>
        <v>750</v>
      </c>
      <c r="K183" s="835">
        <v>0</v>
      </c>
      <c r="L183" s="815">
        <v>25</v>
      </c>
      <c r="M183" s="1065">
        <f>K183*L183</f>
        <v>0</v>
      </c>
    </row>
    <row r="184" spans="2:13" s="23" customFormat="1" ht="45">
      <c r="B184" s="20" t="s">
        <v>533</v>
      </c>
      <c r="C184" s="7" t="s">
        <v>1769</v>
      </c>
      <c r="D184" s="7">
        <v>630402</v>
      </c>
      <c r="E184" s="1093" t="s">
        <v>1732</v>
      </c>
      <c r="F184" s="7">
        <v>530402</v>
      </c>
      <c r="G184" s="1" t="s">
        <v>17</v>
      </c>
      <c r="H184" s="835">
        <v>30</v>
      </c>
      <c r="I184" s="815">
        <v>30</v>
      </c>
      <c r="J184" s="1011">
        <f>H184*I184</f>
        <v>900</v>
      </c>
      <c r="K184" s="835">
        <v>0</v>
      </c>
      <c r="L184" s="815">
        <v>30</v>
      </c>
      <c r="M184" s="1065">
        <f>K184*L184</f>
        <v>0</v>
      </c>
    </row>
    <row r="185" spans="2:13" s="23" customFormat="1" ht="45">
      <c r="B185" s="20" t="s">
        <v>534</v>
      </c>
      <c r="C185" s="7" t="s">
        <v>1770</v>
      </c>
      <c r="D185" s="7">
        <v>630402</v>
      </c>
      <c r="E185" s="1093" t="s">
        <v>1732</v>
      </c>
      <c r="F185" s="7">
        <v>530402</v>
      </c>
      <c r="G185" s="1" t="s">
        <v>17</v>
      </c>
      <c r="H185" s="835">
        <v>30</v>
      </c>
      <c r="I185" s="815">
        <v>35</v>
      </c>
      <c r="J185" s="1011">
        <f>H185*I185</f>
        <v>1050</v>
      </c>
      <c r="K185" s="835">
        <v>0</v>
      </c>
      <c r="L185" s="815">
        <v>35</v>
      </c>
      <c r="M185" s="1065">
        <f>K185*L185</f>
        <v>0</v>
      </c>
    </row>
    <row r="186" spans="2:13" s="15" customFormat="1">
      <c r="B186" s="26"/>
      <c r="C186" s="53"/>
      <c r="D186" s="53"/>
      <c r="E186" s="1102"/>
      <c r="F186" s="53"/>
      <c r="G186" s="125"/>
      <c r="H186" s="840"/>
      <c r="I186" s="816"/>
      <c r="J186" s="990">
        <f>SUM(J181:J185)</f>
        <v>5983.4160000000002</v>
      </c>
      <c r="K186" s="1046"/>
      <c r="L186" s="858"/>
      <c r="M186" s="1060"/>
    </row>
    <row r="187" spans="2:13" s="15" customFormat="1">
      <c r="B187" s="47"/>
      <c r="C187" s="79" t="s">
        <v>488</v>
      </c>
      <c r="D187" s="79"/>
      <c r="E187" s="1112"/>
      <c r="F187" s="79"/>
      <c r="G187" s="80"/>
      <c r="H187" s="849"/>
      <c r="I187" s="814"/>
      <c r="J187" s="995"/>
      <c r="K187" s="1054"/>
      <c r="L187" s="859"/>
      <c r="M187" s="1058"/>
    </row>
    <row r="188" spans="2:13" s="23" customFormat="1" ht="120">
      <c r="B188" s="20" t="s">
        <v>535</v>
      </c>
      <c r="C188" s="54" t="s">
        <v>512</v>
      </c>
      <c r="D188" s="7">
        <v>630402</v>
      </c>
      <c r="E188" s="1093" t="s">
        <v>1732</v>
      </c>
      <c r="F188" s="7">
        <v>530402</v>
      </c>
      <c r="G188" s="52" t="s">
        <v>17</v>
      </c>
      <c r="H188" s="840">
        <v>1</v>
      </c>
      <c r="I188" s="815">
        <v>8000</v>
      </c>
      <c r="J188" s="989">
        <f>H188*I188</f>
        <v>8000</v>
      </c>
      <c r="K188" s="1033">
        <v>1</v>
      </c>
      <c r="L188" s="1012">
        <f>+I188</f>
        <v>8000</v>
      </c>
      <c r="M188" s="1065">
        <f>K188*L188</f>
        <v>8000</v>
      </c>
    </row>
    <row r="189" spans="2:13" s="23" customFormat="1">
      <c r="B189" s="20"/>
      <c r="C189" s="129"/>
      <c r="D189" s="6"/>
      <c r="E189" s="1103"/>
      <c r="F189" s="6"/>
      <c r="G189" s="52"/>
      <c r="H189" s="840"/>
      <c r="I189" s="815"/>
      <c r="J189" s="990">
        <f>SUM(J188)</f>
        <v>8000</v>
      </c>
      <c r="K189" s="1046"/>
      <c r="L189" s="858"/>
      <c r="M189" s="1060"/>
    </row>
    <row r="190" spans="2:13" s="23" customFormat="1">
      <c r="B190" s="47"/>
      <c r="C190" s="79" t="s">
        <v>1741</v>
      </c>
      <c r="D190" s="79"/>
      <c r="E190" s="1112"/>
      <c r="F190" s="79"/>
      <c r="G190" s="80"/>
      <c r="H190" s="849"/>
      <c r="I190" s="814"/>
      <c r="J190" s="995"/>
      <c r="K190" s="1054"/>
      <c r="L190" s="859"/>
      <c r="M190" s="1058"/>
    </row>
    <row r="191" spans="2:13" s="23" customFormat="1" ht="45">
      <c r="B191" s="20" t="s">
        <v>536</v>
      </c>
      <c r="C191" s="7" t="s">
        <v>1754</v>
      </c>
      <c r="D191" s="7">
        <v>630402</v>
      </c>
      <c r="E191" s="1093" t="s">
        <v>1732</v>
      </c>
      <c r="F191" s="7">
        <v>530402</v>
      </c>
      <c r="G191" s="1" t="s">
        <v>26</v>
      </c>
      <c r="H191" s="835">
        <v>31.5</v>
      </c>
      <c r="I191" s="815">
        <v>14.3</v>
      </c>
      <c r="J191" s="1011">
        <f>H191*I191</f>
        <v>450.45000000000005</v>
      </c>
      <c r="K191" s="835">
        <v>0</v>
      </c>
      <c r="L191" s="815">
        <v>14.3</v>
      </c>
      <c r="M191" s="1065">
        <f>K191*L191</f>
        <v>0</v>
      </c>
    </row>
    <row r="192" spans="2:13" s="23" customFormat="1" ht="45">
      <c r="B192" s="20" t="s">
        <v>537</v>
      </c>
      <c r="C192" s="7" t="s">
        <v>1752</v>
      </c>
      <c r="D192" s="7">
        <v>630402</v>
      </c>
      <c r="E192" s="1093" t="s">
        <v>1732</v>
      </c>
      <c r="F192" s="7">
        <v>530402</v>
      </c>
      <c r="G192" s="1" t="s">
        <v>26</v>
      </c>
      <c r="H192" s="835">
        <v>31.5</v>
      </c>
      <c r="I192" s="815">
        <v>33</v>
      </c>
      <c r="J192" s="1011">
        <f>H192*I192</f>
        <v>1039.5</v>
      </c>
      <c r="K192" s="835">
        <v>0</v>
      </c>
      <c r="L192" s="815">
        <v>33</v>
      </c>
      <c r="M192" s="1065">
        <f>K192*L192</f>
        <v>0</v>
      </c>
    </row>
    <row r="193" spans="2:13" s="15" customFormat="1">
      <c r="B193" s="20"/>
      <c r="C193" s="129"/>
      <c r="D193" s="129"/>
      <c r="E193" s="1102"/>
      <c r="F193" s="129"/>
      <c r="G193" s="52"/>
      <c r="H193" s="840"/>
      <c r="I193" s="816"/>
      <c r="J193" s="990">
        <f>SUM(J191:J192)</f>
        <v>1489.95</v>
      </c>
      <c r="K193" s="1046"/>
      <c r="L193" s="858"/>
      <c r="M193" s="1060"/>
    </row>
    <row r="194" spans="2:13" s="15" customFormat="1">
      <c r="B194" s="47"/>
      <c r="C194" s="79" t="s">
        <v>490</v>
      </c>
      <c r="D194" s="79"/>
      <c r="E194" s="1112"/>
      <c r="F194" s="79"/>
      <c r="G194" s="80"/>
      <c r="H194" s="849"/>
      <c r="I194" s="814"/>
      <c r="J194" s="995"/>
      <c r="K194" s="1054"/>
      <c r="L194" s="859"/>
      <c r="M194" s="1058"/>
    </row>
    <row r="195" spans="2:13" s="23" customFormat="1" ht="45">
      <c r="B195" s="20" t="s">
        <v>538</v>
      </c>
      <c r="C195" s="19" t="s">
        <v>505</v>
      </c>
      <c r="D195" s="7">
        <v>630402</v>
      </c>
      <c r="E195" s="1093" t="s">
        <v>1732</v>
      </c>
      <c r="F195" s="7">
        <v>530402</v>
      </c>
      <c r="G195" s="1" t="s">
        <v>373</v>
      </c>
      <c r="H195" s="835">
        <v>1</v>
      </c>
      <c r="I195" s="816">
        <v>1200</v>
      </c>
      <c r="J195" s="1011">
        <f t="shared" ref="J195" si="32">H195*I195</f>
        <v>1200</v>
      </c>
      <c r="K195" s="1033">
        <v>1</v>
      </c>
      <c r="L195" s="1012">
        <f>+I195</f>
        <v>1200</v>
      </c>
      <c r="M195" s="1065">
        <f>K195*L195</f>
        <v>1200</v>
      </c>
    </row>
    <row r="196" spans="2:13" s="15" customFormat="1">
      <c r="B196" s="26"/>
      <c r="C196" s="130"/>
      <c r="D196" s="130"/>
      <c r="E196" s="888"/>
      <c r="F196" s="130"/>
      <c r="G196" s="76"/>
      <c r="H196" s="850"/>
      <c r="I196" s="830"/>
      <c r="J196" s="990">
        <f>SUM(J195)</f>
        <v>1200</v>
      </c>
      <c r="K196" s="1046"/>
      <c r="L196" s="858"/>
      <c r="M196" s="1060"/>
    </row>
    <row r="197" spans="2:13" s="15" customFormat="1">
      <c r="B197" s="47"/>
      <c r="C197" s="79" t="s">
        <v>489</v>
      </c>
      <c r="D197" s="79"/>
      <c r="E197" s="1112"/>
      <c r="F197" s="79"/>
      <c r="G197" s="80"/>
      <c r="H197" s="849"/>
      <c r="I197" s="814"/>
      <c r="J197" s="995"/>
      <c r="K197" s="1054"/>
      <c r="L197" s="859"/>
      <c r="M197" s="1058"/>
    </row>
    <row r="198" spans="2:13" s="23" customFormat="1" ht="30">
      <c r="B198" s="18" t="s">
        <v>539</v>
      </c>
      <c r="C198" s="18" t="s">
        <v>412</v>
      </c>
      <c r="D198" s="7">
        <v>630402</v>
      </c>
      <c r="E198" s="1093" t="s">
        <v>1732</v>
      </c>
      <c r="F198" s="7">
        <v>530402</v>
      </c>
      <c r="G198" s="1" t="s">
        <v>48</v>
      </c>
      <c r="H198" s="835">
        <v>1</v>
      </c>
      <c r="I198" s="816">
        <v>300</v>
      </c>
      <c r="J198" s="1011">
        <f>H198*I198</f>
        <v>300</v>
      </c>
      <c r="K198" s="835">
        <v>0</v>
      </c>
      <c r="L198" s="816">
        <v>300</v>
      </c>
      <c r="M198" s="1065">
        <f>K198*L198</f>
        <v>0</v>
      </c>
    </row>
    <row r="199" spans="2:13" s="23" customFormat="1" ht="36.75" customHeight="1">
      <c r="B199" s="18" t="s">
        <v>540</v>
      </c>
      <c r="C199" s="18" t="s">
        <v>124</v>
      </c>
      <c r="D199" s="7">
        <v>630402</v>
      </c>
      <c r="E199" s="1093" t="s">
        <v>1732</v>
      </c>
      <c r="F199" s="7">
        <v>530402</v>
      </c>
      <c r="G199" s="1" t="s">
        <v>25</v>
      </c>
      <c r="H199" s="835">
        <v>16</v>
      </c>
      <c r="I199" s="816">
        <v>17.16</v>
      </c>
      <c r="J199" s="1011">
        <f>H199*I199</f>
        <v>274.56</v>
      </c>
      <c r="K199" s="835">
        <v>0</v>
      </c>
      <c r="L199" s="816">
        <v>17.16</v>
      </c>
      <c r="M199" s="1065">
        <f>K199*L199</f>
        <v>0</v>
      </c>
    </row>
    <row r="200" spans="2:13" s="23" customFormat="1" ht="42" customHeight="1">
      <c r="B200" s="18" t="s">
        <v>1751</v>
      </c>
      <c r="C200" s="18" t="s">
        <v>125</v>
      </c>
      <c r="D200" s="7">
        <v>630402</v>
      </c>
      <c r="E200" s="1093" t="s">
        <v>1732</v>
      </c>
      <c r="F200" s="7">
        <v>530402</v>
      </c>
      <c r="G200" s="1" t="s">
        <v>48</v>
      </c>
      <c r="H200" s="835">
        <v>1</v>
      </c>
      <c r="I200" s="816">
        <v>200</v>
      </c>
      <c r="J200" s="1011">
        <f>H200*I200</f>
        <v>200</v>
      </c>
      <c r="K200" s="835">
        <v>0</v>
      </c>
      <c r="L200" s="816">
        <v>200</v>
      </c>
      <c r="M200" s="1065">
        <f>K200*L200</f>
        <v>0</v>
      </c>
    </row>
    <row r="201" spans="2:13">
      <c r="B201" s="1152"/>
      <c r="C201" s="1152"/>
      <c r="D201" s="1152"/>
      <c r="E201" s="1152"/>
      <c r="F201" s="1152"/>
      <c r="G201" s="1152"/>
      <c r="H201" s="1152"/>
      <c r="I201" s="1152"/>
      <c r="J201" s="990">
        <f>SUM(J198:J200)</f>
        <v>774.56</v>
      </c>
      <c r="K201" s="1117"/>
      <c r="L201" s="1118"/>
      <c r="M201" s="1060"/>
    </row>
    <row r="202" spans="2:13">
      <c r="I202" s="812" t="s">
        <v>395</v>
      </c>
      <c r="J202" s="860">
        <f>+J32+J40+J46+J52+J58+J62+J65+J69+J75+J80+J85+J106+J110+J114+J118+J126+J131+J136+J141+J146+J153+J161+J164+J170+J173+J178+J186+J189+J193+J196+J201</f>
        <v>91824.576860000001</v>
      </c>
      <c r="K202" s="1119"/>
      <c r="L202" s="1120"/>
      <c r="M202" s="1123">
        <f>SUM(M10:M201)</f>
        <v>27634.942591999999</v>
      </c>
    </row>
    <row r="203" spans="2:13">
      <c r="B203" s="393"/>
      <c r="C203" s="394"/>
      <c r="D203" s="394"/>
      <c r="E203" s="1113"/>
      <c r="F203" s="394"/>
      <c r="G203" s="395"/>
      <c r="H203" s="851"/>
      <c r="I203" s="831" t="s">
        <v>394</v>
      </c>
      <c r="J203" s="996">
        <f>+J202*0.12</f>
        <v>11018.949223199999</v>
      </c>
      <c r="K203" s="1121"/>
      <c r="L203" s="1122"/>
      <c r="M203" s="1080"/>
    </row>
    <row r="204" spans="2:13">
      <c r="B204" s="393"/>
      <c r="C204" s="396"/>
      <c r="D204" s="396"/>
      <c r="E204" s="1113"/>
      <c r="F204" s="806"/>
      <c r="G204" s="395"/>
      <c r="H204" s="851"/>
      <c r="I204" s="831" t="s">
        <v>396</v>
      </c>
      <c r="J204" s="860">
        <f>+J202+J203</f>
        <v>102843.52608320001</v>
      </c>
      <c r="K204" s="1119"/>
      <c r="L204" s="1120"/>
      <c r="M204" s="1079"/>
    </row>
    <row r="205" spans="2:13" ht="2.25" customHeight="1">
      <c r="B205" s="393"/>
      <c r="C205" s="394"/>
      <c r="D205" s="394"/>
      <c r="E205" s="1113"/>
      <c r="F205" s="394"/>
      <c r="G205" s="395"/>
      <c r="H205" s="852"/>
      <c r="K205" s="1055"/>
      <c r="L205" s="1008"/>
      <c r="M205" s="1081"/>
    </row>
    <row r="206" spans="2:13" ht="9" customHeight="1"/>
    <row r="208" spans="2:13" ht="50.1" hidden="1" customHeight="1">
      <c r="B208" s="1173" t="s">
        <v>1775</v>
      </c>
      <c r="C208" s="1173"/>
      <c r="D208" s="884" t="s">
        <v>1733</v>
      </c>
      <c r="E208" s="888"/>
      <c r="F208" s="130"/>
      <c r="G208" s="1173" t="s">
        <v>1776</v>
      </c>
      <c r="H208" s="1173"/>
      <c r="I208" s="1173"/>
      <c r="J208" s="1173"/>
      <c r="K208" s="1056"/>
      <c r="L208" s="981"/>
      <c r="M208" s="1082"/>
    </row>
    <row r="209" spans="2:13" ht="101.25" hidden="1" customHeight="1">
      <c r="B209" s="1152"/>
      <c r="C209" s="1152"/>
      <c r="D209" s="885" t="s">
        <v>1734</v>
      </c>
      <c r="E209" s="888"/>
      <c r="F209" s="886"/>
      <c r="G209" s="1174"/>
      <c r="H209" s="1174"/>
      <c r="I209" s="1174"/>
      <c r="J209" s="1174"/>
      <c r="K209" s="1057"/>
      <c r="L209" s="982"/>
      <c r="M209" s="1083"/>
    </row>
    <row r="210" spans="2:13" ht="24" hidden="1" customHeight="1">
      <c r="B210" s="1174" t="s">
        <v>1777</v>
      </c>
      <c r="C210" s="1174"/>
      <c r="D210" s="887" t="s">
        <v>1735</v>
      </c>
      <c r="E210" s="888"/>
      <c r="F210" s="130"/>
      <c r="G210" s="1174" t="s">
        <v>1779</v>
      </c>
      <c r="H210" s="1174"/>
      <c r="I210" s="1174"/>
      <c r="J210" s="1174"/>
      <c r="K210" s="1057"/>
      <c r="L210" s="982"/>
      <c r="M210" s="1083"/>
    </row>
    <row r="211" spans="2:13" hidden="1">
      <c r="B211" s="1174" t="s">
        <v>1778</v>
      </c>
      <c r="C211" s="1174"/>
      <c r="D211" s="888"/>
      <c r="E211" s="888"/>
      <c r="F211" s="888"/>
      <c r="G211" s="1174" t="s">
        <v>1780</v>
      </c>
      <c r="H211" s="1174"/>
      <c r="I211" s="1174"/>
      <c r="J211" s="1174"/>
      <c r="K211" s="1057"/>
      <c r="L211" s="982"/>
      <c r="M211" s="1083"/>
    </row>
    <row r="212" spans="2:13" hidden="1"/>
  </sheetData>
  <autoFilter ref="A9:Z179"/>
  <mergeCells count="36">
    <mergeCell ref="C53:J53"/>
    <mergeCell ref="B4:H4"/>
    <mergeCell ref="B5:J5"/>
    <mergeCell ref="K5:M5"/>
    <mergeCell ref="B3:M3"/>
    <mergeCell ref="D6:F6"/>
    <mergeCell ref="C7:J7"/>
    <mergeCell ref="C48:J48"/>
    <mergeCell ref="C127:J127"/>
    <mergeCell ref="C63:J63"/>
    <mergeCell ref="C54:J54"/>
    <mergeCell ref="C86:J86"/>
    <mergeCell ref="C107:J107"/>
    <mergeCell ref="B65:I65"/>
    <mergeCell ref="C66:J66"/>
    <mergeCell ref="C82:J82"/>
    <mergeCell ref="C59:J59"/>
    <mergeCell ref="C71:J71"/>
    <mergeCell ref="C76:J76"/>
    <mergeCell ref="C67:J67"/>
    <mergeCell ref="C70:J70"/>
    <mergeCell ref="B201:I201"/>
    <mergeCell ref="C166:J166"/>
    <mergeCell ref="B173:I173"/>
    <mergeCell ref="C154:J154"/>
    <mergeCell ref="C174:J174"/>
    <mergeCell ref="C175:J175"/>
    <mergeCell ref="C171:J171"/>
    <mergeCell ref="G208:J208"/>
    <mergeCell ref="G209:J209"/>
    <mergeCell ref="G210:J210"/>
    <mergeCell ref="G211:J211"/>
    <mergeCell ref="B208:C208"/>
    <mergeCell ref="B209:C209"/>
    <mergeCell ref="B210:C210"/>
    <mergeCell ref="B211:C211"/>
  </mergeCells>
  <phoneticPr fontId="76" type="noConversion"/>
  <printOptions horizontalCentered="1"/>
  <pageMargins left="0" right="0" top="0" bottom="0" header="0.31496062992125984" footer="0.31496062992125984"/>
  <pageSetup scale="70" orientation="landscape" r:id="rId1"/>
  <rowBreaks count="2" manualBreakCount="2">
    <brk id="85" max="16383" man="1"/>
    <brk id="13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0:Q39"/>
  <sheetViews>
    <sheetView topLeftCell="E10" workbookViewId="0">
      <selection activeCell="G38" sqref="G38"/>
    </sheetView>
  </sheetViews>
  <sheetFormatPr baseColWidth="10" defaultRowHeight="15"/>
  <cols>
    <col min="7" max="7" width="26.28515625" customWidth="1"/>
    <col min="13" max="13" width="31.140625" customWidth="1"/>
  </cols>
  <sheetData>
    <row r="10" spans="7:14">
      <c r="G10" t="s">
        <v>1799</v>
      </c>
      <c r="M10" t="s">
        <v>1799</v>
      </c>
    </row>
    <row r="11" spans="7:14">
      <c r="G11" t="s">
        <v>8</v>
      </c>
      <c r="H11" t="s">
        <v>1792</v>
      </c>
      <c r="M11" t="s">
        <v>8</v>
      </c>
      <c r="N11" t="s">
        <v>1792</v>
      </c>
    </row>
    <row r="12" spans="7:14">
      <c r="G12" t="s">
        <v>1795</v>
      </c>
      <c r="H12">
        <v>4.3099999999999996</v>
      </c>
      <c r="M12" t="s">
        <v>1795</v>
      </c>
      <c r="N12">
        <v>4.3099999999999996</v>
      </c>
    </row>
    <row r="13" spans="7:14">
      <c r="G13" t="s">
        <v>1794</v>
      </c>
      <c r="H13">
        <v>4.3099999999999996</v>
      </c>
      <c r="M13" t="s">
        <v>1794</v>
      </c>
      <c r="N13">
        <v>4.3099999999999996</v>
      </c>
    </row>
    <row r="14" spans="7:14">
      <c r="G14" t="s">
        <v>1793</v>
      </c>
      <c r="H14">
        <v>6.13</v>
      </c>
      <c r="M14" t="s">
        <v>1793</v>
      </c>
      <c r="N14">
        <v>6.13</v>
      </c>
    </row>
    <row r="15" spans="7:14">
      <c r="H15">
        <f>SUM(H12:H14)</f>
        <v>14.75</v>
      </c>
      <c r="N15">
        <f>SUM(N12:N14)</f>
        <v>14.75</v>
      </c>
    </row>
    <row r="17" spans="7:17">
      <c r="G17" t="s">
        <v>1796</v>
      </c>
      <c r="M17" t="s">
        <v>1796</v>
      </c>
    </row>
    <row r="18" spans="7:17">
      <c r="G18" t="s">
        <v>1797</v>
      </c>
      <c r="H18">
        <v>10.112</v>
      </c>
      <c r="M18" t="s">
        <v>1797</v>
      </c>
      <c r="N18">
        <v>10.112</v>
      </c>
    </row>
    <row r="19" spans="7:17">
      <c r="G19" t="s">
        <v>1798</v>
      </c>
      <c r="H19">
        <v>10.112</v>
      </c>
      <c r="M19" t="s">
        <v>1798</v>
      </c>
      <c r="N19">
        <v>10.112</v>
      </c>
    </row>
    <row r="20" spans="7:17">
      <c r="H20">
        <f>+H15+H18+H19</f>
        <v>34.974000000000004</v>
      </c>
      <c r="N20">
        <f>+N15+N18+N19</f>
        <v>34.974000000000004</v>
      </c>
    </row>
    <row r="22" spans="7:17">
      <c r="G22" t="s">
        <v>1800</v>
      </c>
      <c r="M22" t="s">
        <v>1800</v>
      </c>
    </row>
    <row r="23" spans="7:17">
      <c r="G23" t="s">
        <v>1801</v>
      </c>
      <c r="H23">
        <v>2.91</v>
      </c>
      <c r="J23">
        <v>300</v>
      </c>
      <c r="K23">
        <f>H23*J23</f>
        <v>873</v>
      </c>
      <c r="M23" t="s">
        <v>1801</v>
      </c>
      <c r="N23">
        <v>2.8</v>
      </c>
      <c r="P23">
        <f>+'PRESUPUESTO UNIV UARTES'!I168</f>
        <v>300</v>
      </c>
      <c r="Q23" s="976">
        <f>N23*P23</f>
        <v>840</v>
      </c>
    </row>
    <row r="24" spans="7:17">
      <c r="G24" t="s">
        <v>1802</v>
      </c>
      <c r="H24">
        <v>2.3712</v>
      </c>
      <c r="K24">
        <f t="shared" ref="K24" si="0">H24*J24</f>
        <v>0</v>
      </c>
      <c r="M24" t="s">
        <v>1802</v>
      </c>
      <c r="N24">
        <v>2.2799999999999998</v>
      </c>
    </row>
    <row r="25" spans="7:17">
      <c r="G25" t="s">
        <v>1803</v>
      </c>
      <c r="H25">
        <v>2.3712</v>
      </c>
      <c r="I25">
        <f>+H24+H25</f>
        <v>4.7423999999999999</v>
      </c>
      <c r="J25">
        <v>200</v>
      </c>
      <c r="K25">
        <f>I25*J25</f>
        <v>948.48</v>
      </c>
      <c r="M25" t="s">
        <v>1803</v>
      </c>
      <c r="N25">
        <v>2.2799999999999998</v>
      </c>
      <c r="O25">
        <f>+N24+N25</f>
        <v>4.5599999999999996</v>
      </c>
      <c r="P25">
        <f>+'PRESUPUESTO UNIV UARTES'!I169</f>
        <v>200</v>
      </c>
      <c r="Q25" s="976">
        <f>O25*P25</f>
        <v>911.99999999999989</v>
      </c>
    </row>
    <row r="26" spans="7:17">
      <c r="K26" s="976">
        <f>SUM(K23:K25)</f>
        <v>1821.48</v>
      </c>
      <c r="N26">
        <f>SUM(N23:N25)</f>
        <v>7.3599999999999994</v>
      </c>
      <c r="Q26" s="977">
        <f>SUM(Q23:Q25)</f>
        <v>1752</v>
      </c>
    </row>
    <row r="28" spans="7:17">
      <c r="K28" s="977">
        <f>+Q29</f>
        <v>0</v>
      </c>
    </row>
    <row r="29" spans="7:17">
      <c r="K29" s="977">
        <f>K26-K28</f>
        <v>1821.48</v>
      </c>
      <c r="Q29" s="976">
        <f>+'PRESUPUESTO UNIV UARTES'!N172</f>
        <v>0</v>
      </c>
    </row>
    <row r="31" spans="7:17">
      <c r="Q31" s="977">
        <f>Q26-Q29</f>
        <v>1752</v>
      </c>
    </row>
    <row r="34" spans="14:16">
      <c r="N34">
        <v>4.3099999999999996</v>
      </c>
      <c r="O34">
        <v>24.5</v>
      </c>
      <c r="P34">
        <f>N34*O34</f>
        <v>105.59499999999998</v>
      </c>
    </row>
    <row r="35" spans="14:16">
      <c r="N35">
        <v>4.3099999999999996</v>
      </c>
      <c r="O35">
        <v>24.5</v>
      </c>
      <c r="P35">
        <f t="shared" ref="P35:P38" si="1">N35*O35</f>
        <v>105.59499999999998</v>
      </c>
    </row>
    <row r="36" spans="14:16">
      <c r="N36">
        <v>10.112</v>
      </c>
      <c r="O36">
        <v>24.5</v>
      </c>
      <c r="P36">
        <f t="shared" si="1"/>
        <v>247.744</v>
      </c>
    </row>
    <row r="37" spans="14:16">
      <c r="N37">
        <v>10.112</v>
      </c>
      <c r="O37">
        <v>24.5</v>
      </c>
      <c r="P37">
        <f t="shared" si="1"/>
        <v>247.744</v>
      </c>
    </row>
    <row r="38" spans="14:16">
      <c r="N38">
        <v>10.425000000000001</v>
      </c>
      <c r="O38">
        <v>24.5</v>
      </c>
      <c r="P38">
        <f t="shared" si="1"/>
        <v>255.41250000000002</v>
      </c>
    </row>
    <row r="39" spans="14:16">
      <c r="N39">
        <f>SUM(N34:N38)</f>
        <v>39.269000000000005</v>
      </c>
      <c r="P39">
        <f>SUM(P34:P38)</f>
        <v>962.09050000000002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6"/>
  <sheetViews>
    <sheetView view="pageBreakPreview" topLeftCell="A17" zoomScaleNormal="100" zoomScaleSheetLayoutView="100" workbookViewId="0">
      <selection activeCell="C24" sqref="C24"/>
    </sheetView>
  </sheetViews>
  <sheetFormatPr baseColWidth="10" defaultColWidth="11.42578125" defaultRowHeight="15"/>
  <cols>
    <col min="1" max="1" width="3.140625" style="10" customWidth="1"/>
    <col min="2" max="2" width="9.5703125" style="96" customWidth="1"/>
    <col min="3" max="3" width="61" style="133" customWidth="1"/>
    <col min="4" max="6" width="61" style="133" hidden="1" customWidth="1"/>
    <col min="7" max="7" width="17" style="97" customWidth="1"/>
    <col min="8" max="8" width="12.85546875" style="832" bestFit="1" customWidth="1"/>
    <col min="9" max="9" width="17.5703125" style="812" customWidth="1"/>
    <col min="10" max="10" width="23.28515625" style="853" customWidth="1"/>
    <col min="11" max="16384" width="11.42578125" style="10"/>
  </cols>
  <sheetData>
    <row r="1" spans="2:16" ht="90" customHeight="1"/>
    <row r="2" spans="2:16" ht="4.5" customHeight="1"/>
    <row r="3" spans="2:16" ht="62.25" customHeight="1">
      <c r="B3" s="1184" t="s">
        <v>1826</v>
      </c>
      <c r="C3" s="1152"/>
      <c r="D3" s="1152"/>
      <c r="E3" s="1152"/>
      <c r="F3" s="1152"/>
      <c r="G3" s="1152"/>
      <c r="H3" s="1152"/>
      <c r="I3" s="1152"/>
      <c r="J3" s="1152"/>
    </row>
    <row r="4" spans="2:16" ht="24.95" customHeight="1">
      <c r="B4" s="1185"/>
      <c r="C4" s="1185"/>
      <c r="D4" s="1185"/>
      <c r="E4" s="1185"/>
      <c r="F4" s="1185"/>
      <c r="G4" s="1185"/>
      <c r="H4" s="1185"/>
      <c r="I4" s="963" t="s">
        <v>1789</v>
      </c>
      <c r="J4" s="966" t="e">
        <f>+#REF!+#REF!+#REF!+#REF!+#REF!+#REF!+#REF!+#REF!+#REF!+#REF!+#REF!+#REF!+#REF!+#REF!+#REF!+#REF!+#REF!+#REF!+#REF!+#REF!+#REF!+#REF!+#REF!+#REF!+#REF!+#REF!+#REF!+#REF!+#REF!+#REF!+J35</f>
        <v>#REF!</v>
      </c>
    </row>
    <row r="5" spans="2:16" ht="24.95" customHeight="1">
      <c r="B5" s="1186" t="s">
        <v>1804</v>
      </c>
      <c r="C5" s="1187"/>
      <c r="D5" s="1187"/>
      <c r="E5" s="1187"/>
      <c r="F5" s="1187"/>
      <c r="G5" s="1187"/>
      <c r="H5" s="1187"/>
      <c r="I5" s="1187"/>
      <c r="J5" s="1187"/>
      <c r="K5" s="978"/>
      <c r="L5" s="978"/>
      <c r="M5" s="978"/>
      <c r="N5" s="978"/>
      <c r="O5" s="978"/>
      <c r="P5" s="978"/>
    </row>
    <row r="6" spans="2:16" ht="24.95" customHeight="1">
      <c r="B6" s="964" t="s">
        <v>1790</v>
      </c>
      <c r="C6" s="964" t="s">
        <v>1791</v>
      </c>
      <c r="D6" s="962"/>
      <c r="E6" s="962"/>
      <c r="F6" s="962"/>
      <c r="G6" s="964" t="s">
        <v>9</v>
      </c>
      <c r="H6" s="965" t="s">
        <v>10</v>
      </c>
      <c r="I6" s="965" t="s">
        <v>11</v>
      </c>
      <c r="J6" s="979" t="s">
        <v>1266</v>
      </c>
    </row>
    <row r="7" spans="2:16" s="23" customFormat="1" ht="20.100000000000001" customHeight="1">
      <c r="B7" s="20" t="s">
        <v>141</v>
      </c>
      <c r="C7" s="7" t="s">
        <v>1810</v>
      </c>
      <c r="D7" s="7">
        <v>630402</v>
      </c>
      <c r="E7" s="7" t="s">
        <v>1732</v>
      </c>
      <c r="F7" s="7">
        <v>530402</v>
      </c>
      <c r="G7" s="1" t="s">
        <v>1819</v>
      </c>
      <c r="H7" s="835">
        <v>1</v>
      </c>
      <c r="I7" s="815"/>
      <c r="J7" s="1009"/>
    </row>
    <row r="8" spans="2:16" s="23" customFormat="1" ht="20.100000000000001" customHeight="1">
      <c r="B8" s="20" t="s">
        <v>142</v>
      </c>
      <c r="C8" s="6" t="s">
        <v>1811</v>
      </c>
      <c r="D8" s="7">
        <v>630402</v>
      </c>
      <c r="E8" s="7" t="s">
        <v>1732</v>
      </c>
      <c r="F8" s="7">
        <v>530402</v>
      </c>
      <c r="G8" s="1" t="s">
        <v>1819</v>
      </c>
      <c r="H8" s="835">
        <v>1</v>
      </c>
      <c r="I8" s="815"/>
      <c r="J8" s="1011"/>
    </row>
    <row r="9" spans="2:16" s="23" customFormat="1" ht="20.100000000000001" customHeight="1">
      <c r="B9" s="20" t="s">
        <v>143</v>
      </c>
      <c r="C9" s="14" t="s">
        <v>1805</v>
      </c>
      <c r="D9" s="7">
        <v>630402</v>
      </c>
      <c r="E9" s="7" t="s">
        <v>1732</v>
      </c>
      <c r="F9" s="7">
        <v>530402</v>
      </c>
      <c r="G9" s="41" t="s">
        <v>1819</v>
      </c>
      <c r="H9" s="835">
        <v>1</v>
      </c>
      <c r="I9" s="815"/>
      <c r="J9" s="1011"/>
    </row>
    <row r="10" spans="2:16" s="23" customFormat="1" ht="20.100000000000001" customHeight="1">
      <c r="B10" s="20" t="s">
        <v>144</v>
      </c>
      <c r="C10" s="14" t="s">
        <v>1825</v>
      </c>
      <c r="D10" s="7">
        <v>630402</v>
      </c>
      <c r="E10" s="7" t="s">
        <v>1732</v>
      </c>
      <c r="F10" s="7">
        <v>530402</v>
      </c>
      <c r="G10" s="41" t="s">
        <v>16</v>
      </c>
      <c r="H10" s="835"/>
      <c r="I10" s="815"/>
      <c r="J10" s="1011"/>
    </row>
    <row r="11" spans="2:16" s="23" customFormat="1" ht="20.100000000000001" customHeight="1">
      <c r="B11" s="20"/>
      <c r="C11" s="14" t="s">
        <v>1807</v>
      </c>
      <c r="D11" s="7"/>
      <c r="E11" s="7"/>
      <c r="F11" s="7"/>
      <c r="G11" s="41" t="s">
        <v>16</v>
      </c>
      <c r="H11" s="835"/>
      <c r="I11" s="815"/>
      <c r="J11" s="1011"/>
    </row>
    <row r="12" spans="2:16" s="23" customFormat="1" ht="20.100000000000001" customHeight="1">
      <c r="B12" s="20" t="s">
        <v>146</v>
      </c>
      <c r="C12" s="14" t="s">
        <v>1806</v>
      </c>
      <c r="D12" s="7">
        <v>630402</v>
      </c>
      <c r="E12" s="7" t="s">
        <v>1732</v>
      </c>
      <c r="F12" s="7">
        <v>530402</v>
      </c>
      <c r="G12" s="41" t="s">
        <v>17</v>
      </c>
      <c r="H12" s="835"/>
      <c r="I12" s="1013"/>
      <c r="J12" s="1009"/>
    </row>
    <row r="13" spans="2:16" s="23" customFormat="1" ht="20.100000000000001" customHeight="1">
      <c r="B13" s="20" t="s">
        <v>147</v>
      </c>
      <c r="C13" s="14" t="s">
        <v>506</v>
      </c>
      <c r="D13" s="7">
        <v>630402</v>
      </c>
      <c r="E13" s="7" t="s">
        <v>1732</v>
      </c>
      <c r="F13" s="7">
        <v>530402</v>
      </c>
      <c r="G13" s="41" t="s">
        <v>16</v>
      </c>
      <c r="H13" s="835"/>
      <c r="I13" s="815"/>
      <c r="J13" s="1009"/>
    </row>
    <row r="14" spans="2:16" s="23" customFormat="1" ht="20.100000000000001" customHeight="1">
      <c r="B14" s="20" t="s">
        <v>148</v>
      </c>
      <c r="C14" s="18" t="s">
        <v>1808</v>
      </c>
      <c r="D14" s="7">
        <v>630402</v>
      </c>
      <c r="E14" s="7" t="s">
        <v>1732</v>
      </c>
      <c r="F14" s="7">
        <v>530402</v>
      </c>
      <c r="G14" s="1" t="s">
        <v>504</v>
      </c>
      <c r="H14" s="835"/>
      <c r="I14" s="815"/>
      <c r="J14" s="1011"/>
    </row>
    <row r="15" spans="2:16" s="23" customFormat="1" ht="32.25" customHeight="1">
      <c r="B15" s="20" t="s">
        <v>149</v>
      </c>
      <c r="C15" s="18" t="s">
        <v>39</v>
      </c>
      <c r="D15" s="7">
        <v>630402</v>
      </c>
      <c r="E15" s="7" t="s">
        <v>1732</v>
      </c>
      <c r="F15" s="7">
        <v>530402</v>
      </c>
      <c r="G15" s="1" t="s">
        <v>17</v>
      </c>
      <c r="H15" s="835"/>
      <c r="I15" s="815"/>
      <c r="J15" s="1011"/>
    </row>
    <row r="16" spans="2:16" s="23" customFormat="1" ht="32.25" customHeight="1">
      <c r="B16" s="20" t="s">
        <v>150</v>
      </c>
      <c r="C16" s="19" t="s">
        <v>1809</v>
      </c>
      <c r="D16" s="7">
        <v>630402</v>
      </c>
      <c r="E16" s="7" t="s">
        <v>1732</v>
      </c>
      <c r="F16" s="7">
        <v>530402</v>
      </c>
      <c r="G16" s="1" t="s">
        <v>17</v>
      </c>
      <c r="H16" s="835"/>
      <c r="I16" s="815"/>
      <c r="J16" s="1011"/>
    </row>
    <row r="17" spans="2:10" s="23" customFormat="1" ht="29.25" customHeight="1">
      <c r="B17" s="20" t="s">
        <v>151</v>
      </c>
      <c r="C17" s="7" t="s">
        <v>1812</v>
      </c>
      <c r="D17" s="7">
        <v>630402</v>
      </c>
      <c r="E17" s="7" t="s">
        <v>1732</v>
      </c>
      <c r="F17" s="7">
        <v>530402</v>
      </c>
      <c r="G17" s="1" t="s">
        <v>17</v>
      </c>
      <c r="H17" s="835"/>
      <c r="I17" s="815"/>
      <c r="J17" s="1011"/>
    </row>
    <row r="18" spans="2:10" s="23" customFormat="1" ht="29.25" customHeight="1">
      <c r="B18" s="20" t="s">
        <v>152</v>
      </c>
      <c r="C18" s="6" t="s">
        <v>1816</v>
      </c>
      <c r="D18" s="7"/>
      <c r="E18" s="7"/>
      <c r="F18" s="7"/>
      <c r="G18" s="1" t="s">
        <v>17</v>
      </c>
      <c r="H18" s="835"/>
      <c r="I18" s="815"/>
      <c r="J18" s="1011"/>
    </row>
    <row r="19" spans="2:10" s="23" customFormat="1" ht="20.100000000000001" customHeight="1">
      <c r="B19" s="20" t="s">
        <v>153</v>
      </c>
      <c r="C19" s="14" t="s">
        <v>1813</v>
      </c>
      <c r="D19" s="7">
        <v>630402</v>
      </c>
      <c r="E19" s="7" t="s">
        <v>1732</v>
      </c>
      <c r="F19" s="7">
        <v>530402</v>
      </c>
      <c r="G19" s="1" t="s">
        <v>17</v>
      </c>
      <c r="H19" s="835"/>
      <c r="I19" s="816"/>
      <c r="J19" s="1011"/>
    </row>
    <row r="20" spans="2:10" s="23" customFormat="1" ht="20.100000000000001" customHeight="1">
      <c r="B20" s="20" t="s">
        <v>154</v>
      </c>
      <c r="C20" s="14" t="s">
        <v>1822</v>
      </c>
      <c r="D20" s="7"/>
      <c r="E20" s="7"/>
      <c r="F20" s="7"/>
      <c r="G20" s="1" t="s">
        <v>504</v>
      </c>
      <c r="H20" s="835"/>
      <c r="I20" s="816"/>
      <c r="J20" s="1011"/>
    </row>
    <row r="21" spans="2:10" s="23" customFormat="1" ht="31.5" customHeight="1">
      <c r="B21" s="20"/>
      <c r="C21" s="19" t="s">
        <v>1824</v>
      </c>
      <c r="D21" s="7"/>
      <c r="E21" s="7"/>
      <c r="F21" s="7"/>
      <c r="G21" s="1" t="s">
        <v>17</v>
      </c>
      <c r="H21" s="835"/>
      <c r="I21" s="816"/>
      <c r="J21" s="1011"/>
    </row>
    <row r="22" spans="2:10" s="23" customFormat="1" ht="20.100000000000001" customHeight="1">
      <c r="B22" s="20" t="s">
        <v>155</v>
      </c>
      <c r="C22" s="1026" t="s">
        <v>1823</v>
      </c>
      <c r="D22" s="7">
        <v>630402</v>
      </c>
      <c r="E22" s="7" t="s">
        <v>1732</v>
      </c>
      <c r="F22" s="7">
        <v>530402</v>
      </c>
      <c r="G22" s="1" t="s">
        <v>17</v>
      </c>
      <c r="H22" s="835"/>
      <c r="I22" s="816"/>
      <c r="J22" s="1011"/>
    </row>
    <row r="23" spans="2:10" s="23" customFormat="1" ht="33.75" customHeight="1">
      <c r="B23" s="20" t="s">
        <v>156</v>
      </c>
      <c r="C23" s="1026" t="s">
        <v>1814</v>
      </c>
      <c r="D23" s="7">
        <v>630402</v>
      </c>
      <c r="E23" s="7" t="s">
        <v>1732</v>
      </c>
      <c r="F23" s="7">
        <v>530402</v>
      </c>
      <c r="G23" s="1" t="s">
        <v>17</v>
      </c>
      <c r="H23" s="835"/>
      <c r="I23" s="816"/>
      <c r="J23" s="1011"/>
    </row>
    <row r="24" spans="2:10" s="23" customFormat="1" ht="34.5" customHeight="1">
      <c r="B24" s="20" t="s">
        <v>157</v>
      </c>
      <c r="C24" s="1026" t="s">
        <v>1815</v>
      </c>
      <c r="D24" s="7">
        <v>630402</v>
      </c>
      <c r="E24" s="7" t="s">
        <v>1732</v>
      </c>
      <c r="F24" s="7">
        <v>530402</v>
      </c>
      <c r="G24" s="1" t="s">
        <v>17</v>
      </c>
      <c r="H24" s="835"/>
      <c r="I24" s="816"/>
      <c r="J24" s="1011"/>
    </row>
    <row r="25" spans="2:10" s="23" customFormat="1" ht="38.25" customHeight="1">
      <c r="B25" s="20" t="s">
        <v>158</v>
      </c>
      <c r="C25" s="19" t="s">
        <v>1817</v>
      </c>
      <c r="D25" s="7">
        <v>630402</v>
      </c>
      <c r="E25" s="7" t="s">
        <v>1732</v>
      </c>
      <c r="F25" s="7">
        <v>530402</v>
      </c>
      <c r="G25" s="1" t="s">
        <v>17</v>
      </c>
      <c r="H25" s="835"/>
      <c r="I25" s="816"/>
      <c r="J25" s="1011"/>
    </row>
    <row r="26" spans="2:10" s="23" customFormat="1" ht="28.5" customHeight="1">
      <c r="B26" s="20" t="s">
        <v>159</v>
      </c>
      <c r="C26" s="19" t="s">
        <v>1818</v>
      </c>
      <c r="D26" s="7">
        <v>630402</v>
      </c>
      <c r="E26" s="7" t="s">
        <v>1732</v>
      </c>
      <c r="F26" s="7">
        <v>530402</v>
      </c>
      <c r="G26" s="1" t="s">
        <v>16</v>
      </c>
      <c r="H26" s="835"/>
      <c r="I26" s="816"/>
      <c r="J26" s="1011"/>
    </row>
    <row r="27" spans="2:10" s="23" customFormat="1" ht="20.100000000000001" customHeight="1">
      <c r="B27" s="20" t="s">
        <v>160</v>
      </c>
      <c r="C27" s="18" t="s">
        <v>1820</v>
      </c>
      <c r="D27" s="7"/>
      <c r="E27" s="7"/>
      <c r="F27" s="7"/>
      <c r="G27" s="1" t="s">
        <v>17</v>
      </c>
      <c r="H27" s="835">
        <v>4</v>
      </c>
      <c r="I27" s="816"/>
      <c r="J27" s="1011"/>
    </row>
    <row r="28" spans="2:10" s="23" customFormat="1" ht="29.25" customHeight="1">
      <c r="B28" s="20" t="s">
        <v>161</v>
      </c>
      <c r="C28" s="7" t="s">
        <v>1821</v>
      </c>
      <c r="D28" s="7"/>
      <c r="E28" s="7"/>
      <c r="F28" s="7"/>
      <c r="G28" s="1" t="s">
        <v>504</v>
      </c>
      <c r="H28" s="835"/>
      <c r="I28" s="816"/>
      <c r="J28" s="1011"/>
    </row>
    <row r="29" spans="2:10" s="23" customFormat="1" ht="29.25" customHeight="1">
      <c r="B29" s="20"/>
      <c r="C29" s="7"/>
      <c r="D29" s="7"/>
      <c r="E29" s="7"/>
      <c r="F29" s="7"/>
      <c r="G29" s="1"/>
      <c r="H29" s="835"/>
      <c r="I29" s="816"/>
      <c r="J29" s="1011"/>
    </row>
    <row r="30" spans="2:10" s="23" customFormat="1" ht="29.25" customHeight="1">
      <c r="B30" s="20"/>
      <c r="C30" s="7"/>
      <c r="D30" s="7"/>
      <c r="E30" s="7"/>
      <c r="F30" s="7"/>
      <c r="G30" s="1"/>
      <c r="H30" s="835"/>
      <c r="I30" s="816"/>
      <c r="J30" s="1011"/>
    </row>
    <row r="31" spans="2:10" s="23" customFormat="1" ht="29.25" customHeight="1">
      <c r="B31" s="20"/>
      <c r="C31" s="7"/>
      <c r="D31" s="7"/>
      <c r="E31" s="7"/>
      <c r="F31" s="7"/>
      <c r="G31" s="1"/>
      <c r="H31" s="835"/>
      <c r="I31" s="816"/>
      <c r="J31" s="1011"/>
    </row>
    <row r="32" spans="2:10" s="23" customFormat="1" ht="29.25" customHeight="1">
      <c r="B32" s="20"/>
      <c r="C32" s="7"/>
      <c r="D32" s="7"/>
      <c r="E32" s="7"/>
      <c r="F32" s="7"/>
      <c r="G32" s="1"/>
      <c r="H32" s="835"/>
      <c r="I32" s="816"/>
      <c r="J32" s="1011"/>
    </row>
    <row r="33" spans="2:10" s="23" customFormat="1" ht="29.25" customHeight="1">
      <c r="B33" s="20"/>
      <c r="C33" s="7"/>
      <c r="D33" s="7"/>
      <c r="E33" s="7"/>
      <c r="F33" s="7"/>
      <c r="G33" s="1"/>
      <c r="H33" s="835"/>
      <c r="I33" s="816"/>
      <c r="J33" s="1011"/>
    </row>
    <row r="34" spans="2:10" s="23" customFormat="1" ht="29.25" customHeight="1">
      <c r="B34" s="20"/>
      <c r="C34" s="7"/>
      <c r="D34" s="7"/>
      <c r="E34" s="7"/>
      <c r="F34" s="7"/>
      <c r="G34" s="1"/>
      <c r="H34" s="835"/>
      <c r="I34" s="816"/>
      <c r="J34" s="1011"/>
    </row>
    <row r="35" spans="2:10">
      <c r="B35" s="1152"/>
      <c r="C35" s="1152"/>
      <c r="D35" s="1152"/>
      <c r="E35" s="1152"/>
      <c r="F35" s="1152"/>
      <c r="G35" s="1152"/>
      <c r="H35" s="1152"/>
      <c r="I35" s="1152"/>
      <c r="J35" s="990" t="e">
        <f>SUM(#REF!)</f>
        <v>#REF!</v>
      </c>
    </row>
    <row r="36" spans="2:10">
      <c r="I36" s="812" t="s">
        <v>395</v>
      </c>
      <c r="J36" s="860" t="e">
        <f>+#REF!+#REF!+#REF!+#REF!+#REF!+#REF!+#REF!+#REF!+#REF!+#REF!+#REF!+#REF!+#REF!+#REF!+#REF!+#REF!+#REF!+#REF!+#REF!+#REF!+#REF!+#REF!+#REF!+#REF!+#REF!+#REF!+#REF!+#REF!+#REF!+#REF!+J35</f>
        <v>#REF!</v>
      </c>
    </row>
    <row r="37" spans="2:10">
      <c r="B37" s="393"/>
      <c r="C37" s="394"/>
      <c r="D37" s="394"/>
      <c r="E37" s="394"/>
      <c r="F37" s="394"/>
      <c r="G37" s="395"/>
      <c r="H37" s="851"/>
      <c r="I37" s="831" t="s">
        <v>394</v>
      </c>
      <c r="J37" s="996" t="e">
        <f>+J36*0.12</f>
        <v>#REF!</v>
      </c>
    </row>
    <row r="38" spans="2:10">
      <c r="B38" s="393"/>
      <c r="C38" s="396"/>
      <c r="D38" s="396"/>
      <c r="E38" s="396"/>
      <c r="F38" s="806"/>
      <c r="G38" s="395"/>
      <c r="H38" s="851"/>
      <c r="I38" s="831" t="s">
        <v>396</v>
      </c>
      <c r="J38" s="860" t="e">
        <f>+J36+J37</f>
        <v>#REF!</v>
      </c>
    </row>
    <row r="39" spans="2:10" ht="2.25" customHeight="1">
      <c r="B39" s="393"/>
      <c r="C39" s="394"/>
      <c r="D39" s="394"/>
      <c r="E39" s="394"/>
      <c r="F39" s="394"/>
      <c r="G39" s="395"/>
      <c r="H39" s="852"/>
    </row>
    <row r="40" spans="2:10" ht="9" customHeight="1"/>
    <row r="42" spans="2:10" ht="50.1" hidden="1" customHeight="1">
      <c r="B42" s="1173" t="s">
        <v>1775</v>
      </c>
      <c r="C42" s="1173"/>
      <c r="D42" s="884" t="s">
        <v>1733</v>
      </c>
      <c r="E42" s="130"/>
      <c r="F42" s="130"/>
      <c r="G42" s="1173" t="s">
        <v>1776</v>
      </c>
      <c r="H42" s="1173"/>
      <c r="I42" s="1173"/>
      <c r="J42" s="1173"/>
    </row>
    <row r="43" spans="2:10" ht="101.25" hidden="1" customHeight="1">
      <c r="B43" s="1152"/>
      <c r="C43" s="1152"/>
      <c r="D43" s="885" t="s">
        <v>1734</v>
      </c>
      <c r="E43" s="130"/>
      <c r="F43" s="886"/>
      <c r="G43" s="1174"/>
      <c r="H43" s="1174"/>
      <c r="I43" s="1174"/>
      <c r="J43" s="1174"/>
    </row>
    <row r="44" spans="2:10" ht="24" hidden="1" customHeight="1">
      <c r="B44" s="1174" t="s">
        <v>1777</v>
      </c>
      <c r="C44" s="1174"/>
      <c r="D44" s="887" t="s">
        <v>1735</v>
      </c>
      <c r="E44" s="130"/>
      <c r="F44" s="130"/>
      <c r="G44" s="1174" t="s">
        <v>1779</v>
      </c>
      <c r="H44" s="1174"/>
      <c r="I44" s="1174"/>
      <c r="J44" s="1174"/>
    </row>
    <row r="45" spans="2:10" hidden="1">
      <c r="B45" s="1174" t="s">
        <v>1778</v>
      </c>
      <c r="C45" s="1174"/>
      <c r="D45" s="888"/>
      <c r="E45" s="888"/>
      <c r="F45" s="888"/>
      <c r="G45" s="1174" t="s">
        <v>1780</v>
      </c>
      <c r="H45" s="1174"/>
      <c r="I45" s="1174"/>
      <c r="J45" s="1174"/>
    </row>
    <row r="46" spans="2:10" hidden="1"/>
  </sheetData>
  <mergeCells count="12">
    <mergeCell ref="B35:I35"/>
    <mergeCell ref="B3:J3"/>
    <mergeCell ref="B4:H4"/>
    <mergeCell ref="B5:J5"/>
    <mergeCell ref="B45:C45"/>
    <mergeCell ref="G45:J45"/>
    <mergeCell ref="B42:C42"/>
    <mergeCell ref="G42:J42"/>
    <mergeCell ref="B43:C43"/>
    <mergeCell ref="G43:J43"/>
    <mergeCell ref="B44:C44"/>
    <mergeCell ref="G44:J44"/>
  </mergeCells>
  <printOptions horizontalCentered="1"/>
  <pageMargins left="0" right="0" top="0" bottom="0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H8"/>
  <sheetViews>
    <sheetView workbookViewId="0">
      <selection activeCell="J6" sqref="J6:J13"/>
    </sheetView>
  </sheetViews>
  <sheetFormatPr baseColWidth="10" defaultRowHeight="15"/>
  <sheetData>
    <row r="4" spans="5:8">
      <c r="E4">
        <v>1.85</v>
      </c>
      <c r="F4">
        <v>2.1</v>
      </c>
      <c r="G4">
        <f>E4*F4</f>
        <v>3.8850000000000002</v>
      </c>
    </row>
    <row r="8" spans="5:8">
      <c r="E8">
        <v>1.85</v>
      </c>
      <c r="F8">
        <v>2.1</v>
      </c>
      <c r="G8">
        <v>2.1</v>
      </c>
      <c r="H8">
        <f>E8+F8+G8</f>
        <v>6.0500000000000007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7</vt:i4>
      </vt:variant>
    </vt:vector>
  </HeadingPairs>
  <TitlesOfParts>
    <vt:vector size="21" baseType="lpstr">
      <vt:lpstr>COTIZACIÓN</vt:lpstr>
      <vt:lpstr>CON NOMBRES</vt:lpstr>
      <vt:lpstr>EQUIPOS (3)</vt:lpstr>
      <vt:lpstr>MANO DE OBRA</vt:lpstr>
      <vt:lpstr>PRESUPUESTO UNIV UARTES</vt:lpstr>
      <vt:lpstr>Hoja3</vt:lpstr>
      <vt:lpstr>Hoja2</vt:lpstr>
      <vt:lpstr>COMPLEMENTARIO</vt:lpstr>
      <vt:lpstr>VICERRECTORADO</vt:lpstr>
      <vt:lpstr>MATERIALES</vt:lpstr>
      <vt:lpstr>2 APU</vt:lpstr>
      <vt:lpstr>1 APU</vt:lpstr>
      <vt:lpstr>3 APU</vt:lpstr>
      <vt:lpstr>Hoja1</vt:lpstr>
      <vt:lpstr>'1 APU'!Área_de_impresión</vt:lpstr>
      <vt:lpstr>'2 APU'!Área_de_impresión</vt:lpstr>
      <vt:lpstr>'3 APU'!Área_de_impresión</vt:lpstr>
      <vt:lpstr>'CON NOMBRES'!Área_de_impresión</vt:lpstr>
      <vt:lpstr>COTIZACIÓN!Área_de_impresión</vt:lpstr>
      <vt:lpstr>'EQUIPOS (3)'!Área_de_impresión</vt:lpstr>
      <vt:lpstr>'MANO DE OBRA'!Área_de_impresión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Maribella Jovita Salazar Menendez</dc:creator>
  <cp:keywords/>
  <dc:description/>
  <cp:lastModifiedBy>Jorge Leonardo Cuadrado Barrenechea</cp:lastModifiedBy>
  <cp:revision/>
  <cp:lastPrinted>2022-08-04T15:43:24Z</cp:lastPrinted>
  <dcterms:created xsi:type="dcterms:W3CDTF">2021-07-28T20:09:12Z</dcterms:created>
  <dcterms:modified xsi:type="dcterms:W3CDTF">2023-05-03T16:42:34Z</dcterms:modified>
  <cp:category/>
  <cp:contentStatus/>
</cp:coreProperties>
</file>