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diagrams/data4.xml" ContentType="application/vnd.openxmlformats-officedocument.drawingml.diagramData+xml"/>
  <Override PartName="/xl/diagrams/layout4.xml" ContentType="application/vnd.openxmlformats-officedocument.drawingml.diagramLayout+xml"/>
  <Override PartName="/xl/diagrams/quickStyle4.xml" ContentType="application/vnd.openxmlformats-officedocument.drawingml.diagramStyle+xml"/>
  <Override PartName="/xl/diagrams/colors4.xml" ContentType="application/vnd.openxmlformats-officedocument.drawingml.diagramColors+xml"/>
  <Override PartName="/xl/diagrams/drawing4.xml" ContentType="application/vnd.ms-office.drawingml.diagram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iagrams/data5.xml" ContentType="application/vnd.openxmlformats-officedocument.drawingml.diagramData+xml"/>
  <Override PartName="/xl/diagrams/layout5.xml" ContentType="application/vnd.openxmlformats-officedocument.drawingml.diagramLayout+xml"/>
  <Override PartName="/xl/diagrams/quickStyle5.xml" ContentType="application/vnd.openxmlformats-officedocument.drawingml.diagramStyle+xml"/>
  <Override PartName="/xl/diagrams/colors5.xml" ContentType="application/vnd.openxmlformats-officedocument.drawingml.diagramColors+xml"/>
  <Override PartName="/xl/diagrams/drawing5.xml" ContentType="application/vnd.ms-office.drawingml.diagram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wendy.salinas\UARTES\OneDrive - Universidad de las Artes\PP - PEDI\PP\"/>
    </mc:Choice>
  </mc:AlternateContent>
  <bookViews>
    <workbookView xWindow="0" yWindow="0" windowWidth="20490" windowHeight="8235" tabRatio="848" firstSheet="1" activeTab="4"/>
  </bookViews>
  <sheets>
    <sheet name="Portada" sheetId="8" r:id="rId1"/>
    <sheet name="Hoja1" sheetId="9" r:id="rId2"/>
    <sheet name="reunión 13-ago" sheetId="10" r:id="rId3"/>
    <sheet name="Índice" sheetId="1" r:id="rId4"/>
    <sheet name="1.2" sheetId="3" r:id="rId5"/>
    <sheet name="2.2" sheetId="4" state="hidden" r:id="rId6"/>
    <sheet name="Planes" sheetId="19" r:id="rId7"/>
    <sheet name="Diagnóstico" sheetId="12" r:id="rId8"/>
    <sheet name="Acreditación" sheetId="14" r:id="rId9"/>
    <sheet name="Fopedupo" sheetId="13" r:id="rId10"/>
    <sheet name="Pertinencia" sheetId="17" r:id="rId11"/>
    <sheet name="Hoja2" sheetId="30" r:id="rId12"/>
    <sheet name="P1" sheetId="18" r:id="rId13"/>
    <sheet name="P2" sheetId="21" r:id="rId14"/>
    <sheet name="P3" sheetId="20" r:id="rId15"/>
    <sheet name="P31" sheetId="22" r:id="rId16"/>
    <sheet name="P4" sheetId="23" r:id="rId17"/>
    <sheet name="P41" sheetId="24" r:id="rId18"/>
    <sheet name="P5" sheetId="25" r:id="rId19"/>
    <sheet name="P51" sheetId="27" r:id="rId20"/>
    <sheet name="P6" sheetId="28" r:id="rId21"/>
    <sheet name="P61" sheetId="29" r:id="rId22"/>
    <sheet name="cesfope" sheetId="16" r:id="rId23"/>
    <sheet name="Hoja3" sheetId="11" r:id="rId24"/>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59" i="30" l="1"/>
  <c r="K58" i="30"/>
  <c r="K56" i="30"/>
  <c r="K57" i="30" s="1"/>
  <c r="G50" i="30"/>
  <c r="N50" i="30" s="1"/>
  <c r="E50" i="30"/>
  <c r="F50" i="30" s="1"/>
  <c r="G32" i="30"/>
  <c r="F32" i="30"/>
  <c r="G31" i="30"/>
  <c r="F31" i="30"/>
  <c r="G30" i="30"/>
  <c r="F30" i="30"/>
  <c r="G29" i="30"/>
  <c r="F29" i="30"/>
  <c r="G28" i="30"/>
  <c r="F28" i="30"/>
  <c r="G27" i="30"/>
  <c r="F27" i="30"/>
  <c r="G26" i="30"/>
  <c r="F26" i="30"/>
  <c r="G25" i="30"/>
  <c r="F25" i="30"/>
  <c r="G24" i="30"/>
  <c r="F24" i="30"/>
  <c r="G23" i="30"/>
  <c r="F23" i="30"/>
  <c r="G22" i="30"/>
  <c r="F22" i="30"/>
  <c r="G21" i="30"/>
  <c r="F21" i="30"/>
  <c r="G33" i="30" l="1"/>
  <c r="K26" i="30"/>
  <c r="F33" i="30"/>
  <c r="G51" i="30"/>
  <c r="K60" i="30"/>
  <c r="H50" i="30"/>
  <c r="O50" i="30" s="1"/>
  <c r="K27" i="30"/>
  <c r="F51" i="30"/>
  <c r="M50" i="30"/>
  <c r="L50" i="30"/>
  <c r="E51" i="30"/>
  <c r="L41" i="24"/>
  <c r="K41" i="24"/>
  <c r="J41" i="24"/>
  <c r="I41" i="24"/>
  <c r="H41" i="24"/>
  <c r="G41" i="24"/>
  <c r="F41" i="24"/>
  <c r="L40" i="24"/>
  <c r="J40" i="24"/>
  <c r="M40" i="24" s="1"/>
  <c r="L39" i="24"/>
  <c r="K39" i="24"/>
  <c r="J39" i="24"/>
  <c r="I39" i="24"/>
  <c r="H39" i="24"/>
  <c r="G39" i="24"/>
  <c r="F39" i="24"/>
  <c r="L38" i="24"/>
  <c r="K38" i="24"/>
  <c r="J38" i="24"/>
  <c r="I38" i="24"/>
  <c r="H38" i="24"/>
  <c r="G38" i="24"/>
  <c r="F38" i="24"/>
  <c r="L37" i="24"/>
  <c r="K37" i="24"/>
  <c r="J37" i="24"/>
  <c r="I37" i="24"/>
  <c r="H37" i="24"/>
  <c r="G37" i="24"/>
  <c r="F37" i="24"/>
  <c r="M37" i="24" s="1"/>
  <c r="L36" i="24"/>
  <c r="K36" i="24"/>
  <c r="J36" i="24"/>
  <c r="I36" i="24"/>
  <c r="H36" i="24"/>
  <c r="G36" i="24"/>
  <c r="F36" i="24"/>
  <c r="L35" i="24"/>
  <c r="K35" i="24"/>
  <c r="J35" i="24"/>
  <c r="I35" i="24"/>
  <c r="H35" i="24"/>
  <c r="G35" i="24"/>
  <c r="F35" i="24"/>
  <c r="M27" i="24"/>
  <c r="L27" i="24"/>
  <c r="M28" i="24" s="1"/>
  <c r="K27" i="24"/>
  <c r="J27" i="24"/>
  <c r="I27" i="24"/>
  <c r="H27" i="24"/>
  <c r="I28" i="24" s="1"/>
  <c r="G27" i="24"/>
  <c r="F27" i="24"/>
  <c r="L66" i="23"/>
  <c r="K66" i="23"/>
  <c r="J66" i="23"/>
  <c r="I66" i="23"/>
  <c r="H66" i="23"/>
  <c r="G66" i="23"/>
  <c r="F66" i="23"/>
  <c r="L65" i="23"/>
  <c r="J65" i="23"/>
  <c r="L64" i="23"/>
  <c r="K64" i="23"/>
  <c r="J64" i="23"/>
  <c r="I64" i="23"/>
  <c r="H64" i="23"/>
  <c r="G64" i="23"/>
  <c r="F64" i="23"/>
  <c r="L63" i="23"/>
  <c r="K63" i="23"/>
  <c r="J63" i="23"/>
  <c r="I63" i="23"/>
  <c r="H63" i="23"/>
  <c r="G63" i="23"/>
  <c r="F63" i="23"/>
  <c r="L62" i="23"/>
  <c r="K62" i="23"/>
  <c r="J62" i="23"/>
  <c r="I62" i="23"/>
  <c r="H62" i="23"/>
  <c r="G62" i="23"/>
  <c r="F62" i="23"/>
  <c r="L61" i="23"/>
  <c r="K61" i="23"/>
  <c r="J61" i="23"/>
  <c r="I61" i="23"/>
  <c r="H61" i="23"/>
  <c r="G61" i="23"/>
  <c r="F61" i="23"/>
  <c r="L60" i="23"/>
  <c r="K60" i="23"/>
  <c r="J60" i="23"/>
  <c r="I60" i="23"/>
  <c r="H60" i="23"/>
  <c r="G60" i="23"/>
  <c r="F60" i="23"/>
  <c r="M52" i="23"/>
  <c r="L52" i="23"/>
  <c r="M53" i="23" s="1"/>
  <c r="K52" i="23"/>
  <c r="J52" i="23"/>
  <c r="I52" i="23"/>
  <c r="H52" i="23"/>
  <c r="I53" i="23" s="1"/>
  <c r="G52" i="23"/>
  <c r="F52" i="23"/>
  <c r="G53" i="23" s="1"/>
  <c r="H34" i="23"/>
  <c r="I28" i="23"/>
  <c r="H28" i="23"/>
  <c r="I27" i="23"/>
  <c r="H27" i="23"/>
  <c r="I26" i="23"/>
  <c r="H26" i="23"/>
  <c r="I25" i="23"/>
  <c r="H25" i="23"/>
  <c r="I24" i="23"/>
  <c r="H24" i="23"/>
  <c r="I23" i="23"/>
  <c r="H23" i="23"/>
  <c r="I22" i="23"/>
  <c r="H22" i="23"/>
  <c r="I21" i="23"/>
  <c r="H21" i="23"/>
  <c r="K61" i="30" l="1"/>
  <c r="E52" i="30"/>
  <c r="L51" i="30"/>
  <c r="F52" i="30"/>
  <c r="M51" i="30"/>
  <c r="G52" i="30"/>
  <c r="N51" i="30"/>
  <c r="H51" i="30"/>
  <c r="M62" i="23"/>
  <c r="M66" i="23"/>
  <c r="M65" i="23"/>
  <c r="M41" i="24"/>
  <c r="M36" i="24"/>
  <c r="G28" i="24"/>
  <c r="J28" i="24"/>
  <c r="M35" i="24"/>
  <c r="M39" i="24"/>
  <c r="M38" i="24"/>
  <c r="J53" i="23"/>
  <c r="M60" i="23"/>
  <c r="M64" i="23"/>
  <c r="M63" i="23"/>
  <c r="M61" i="23"/>
  <c r="K28" i="24"/>
  <c r="H28" i="24"/>
  <c r="L28" i="24"/>
  <c r="K53" i="23"/>
  <c r="H53" i="23"/>
  <c r="L53" i="23"/>
  <c r="I124" i="20"/>
  <c r="L124" i="20" s="1"/>
  <c r="O124" i="20" s="1"/>
  <c r="I123" i="20"/>
  <c r="L123" i="20" s="1"/>
  <c r="O123" i="20" s="1"/>
  <c r="F106" i="21"/>
  <c r="G106" i="21"/>
  <c r="H106" i="21"/>
  <c r="I106" i="21"/>
  <c r="J106" i="21"/>
  <c r="J107" i="21" s="1"/>
  <c r="K106" i="21"/>
  <c r="L106" i="21"/>
  <c r="M106" i="21"/>
  <c r="G107" i="21"/>
  <c r="F114" i="21"/>
  <c r="G114" i="21"/>
  <c r="H114" i="21"/>
  <c r="I114" i="21"/>
  <c r="J114" i="21"/>
  <c r="K114" i="21"/>
  <c r="L114" i="21"/>
  <c r="F115" i="21"/>
  <c r="G115" i="21"/>
  <c r="H115" i="21"/>
  <c r="I115" i="21"/>
  <c r="J115" i="21"/>
  <c r="K115" i="21"/>
  <c r="L115" i="21"/>
  <c r="F116" i="21"/>
  <c r="G116" i="21"/>
  <c r="H116" i="21"/>
  <c r="I116" i="21"/>
  <c r="J116" i="21"/>
  <c r="K116" i="21"/>
  <c r="L116" i="21"/>
  <c r="F117" i="21"/>
  <c r="G117" i="21"/>
  <c r="H117" i="21"/>
  <c r="I117" i="21"/>
  <c r="J117" i="21"/>
  <c r="K117" i="21"/>
  <c r="L117" i="21"/>
  <c r="F118" i="21"/>
  <c r="G118" i="21"/>
  <c r="H118" i="21"/>
  <c r="I118" i="21"/>
  <c r="J118" i="21"/>
  <c r="K118" i="21"/>
  <c r="L118" i="21"/>
  <c r="J119" i="21"/>
  <c r="L119" i="21"/>
  <c r="F120" i="21"/>
  <c r="G120" i="21"/>
  <c r="H120" i="21"/>
  <c r="I120" i="21"/>
  <c r="J120" i="21"/>
  <c r="K120" i="21"/>
  <c r="L120" i="21"/>
  <c r="F53" i="30" l="1"/>
  <c r="M52" i="30"/>
  <c r="O51" i="30"/>
  <c r="H52" i="30"/>
  <c r="N52" i="30"/>
  <c r="G53" i="30"/>
  <c r="E53" i="30"/>
  <c r="L52" i="30"/>
  <c r="K62" i="30"/>
  <c r="P28" i="24"/>
  <c r="P53" i="23"/>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M120" i="21"/>
  <c r="M119" i="21"/>
  <c r="L107" i="21"/>
  <c r="H107" i="21"/>
  <c r="K107" i="21"/>
  <c r="M118" i="21"/>
  <c r="M116" i="21"/>
  <c r="M114" i="21"/>
  <c r="M117" i="21"/>
  <c r="M115" i="21"/>
  <c r="M107" i="21"/>
  <c r="I107" i="21"/>
  <c r="U6" i="22"/>
  <c r="F6" i="22" s="1"/>
  <c r="T6" i="22"/>
  <c r="T7" i="22" s="1"/>
  <c r="T8" i="22" s="1"/>
  <c r="T9" i="22" s="1"/>
  <c r="T10" i="22" s="1"/>
  <c r="T11" i="22" s="1"/>
  <c r="T12" i="22" s="1"/>
  <c r="K63" i="30" l="1"/>
  <c r="G54" i="30"/>
  <c r="N53" i="30"/>
  <c r="O52" i="30"/>
  <c r="H53" i="30"/>
  <c r="E54" i="30"/>
  <c r="L53" i="30"/>
  <c r="F54" i="30"/>
  <c r="M53" i="30"/>
  <c r="I6" i="22"/>
  <c r="U7" i="22"/>
  <c r="U8" i="22" s="1"/>
  <c r="U9" i="22" s="1"/>
  <c r="U10" i="22" s="1"/>
  <c r="U11" i="22" s="1"/>
  <c r="U12" i="22" s="1"/>
  <c r="P107" i="21"/>
  <c r="E130" i="21" s="1"/>
  <c r="X31" i="27"/>
  <c r="W31" i="27"/>
  <c r="V31" i="27"/>
  <c r="U31" i="27"/>
  <c r="T31" i="27"/>
  <c r="S31" i="27"/>
  <c r="R31" i="27"/>
  <c r="Q31" i="27"/>
  <c r="P31" i="27"/>
  <c r="O31" i="27"/>
  <c r="N31" i="27"/>
  <c r="M31" i="27"/>
  <c r="L31" i="27"/>
  <c r="K31" i="27"/>
  <c r="J31" i="27"/>
  <c r="I31" i="27"/>
  <c r="H31" i="27"/>
  <c r="G31" i="27"/>
  <c r="F31" i="27"/>
  <c r="E31" i="27"/>
  <c r="D31" i="27"/>
  <c r="C31" i="27"/>
  <c r="Y30" i="27"/>
  <c r="Y29" i="27"/>
  <c r="Y28" i="27"/>
  <c r="Y27" i="27"/>
  <c r="Y26" i="27"/>
  <c r="Y25" i="27"/>
  <c r="Y24" i="27"/>
  <c r="Y23" i="27"/>
  <c r="Y22" i="27"/>
  <c r="Y21" i="27"/>
  <c r="Y20" i="27"/>
  <c r="Y19" i="27"/>
  <c r="Y18" i="27"/>
  <c r="Y17" i="27"/>
  <c r="Y16" i="27"/>
  <c r="Y15" i="27"/>
  <c r="Y14" i="27"/>
  <c r="Y13" i="27"/>
  <c r="Y12" i="27"/>
  <c r="Y11" i="27"/>
  <c r="Y10" i="27"/>
  <c r="Y9" i="27"/>
  <c r="Y8" i="27"/>
  <c r="Y7" i="27"/>
  <c r="O53" i="30" l="1"/>
  <c r="H54" i="30"/>
  <c r="F55" i="30"/>
  <c r="M54" i="30"/>
  <c r="K64" i="30"/>
  <c r="E55" i="30"/>
  <c r="L54" i="30"/>
  <c r="N54" i="30"/>
  <c r="G55" i="30"/>
  <c r="Y31" i="27"/>
  <c r="I7" i="22"/>
  <c r="I8" i="22" s="1"/>
  <c r="I9" i="22" s="1"/>
  <c r="I10" i="22" s="1"/>
  <c r="I11" i="22" s="1"/>
  <c r="I12" i="22" s="1"/>
  <c r="I13" i="22" s="1"/>
  <c r="I14" i="22" s="1"/>
  <c r="I15" i="22" s="1"/>
  <c r="I16" i="22" s="1"/>
  <c r="I17" i="22" s="1"/>
  <c r="I18" i="22" s="1"/>
  <c r="I19" i="22" s="1"/>
  <c r="I20" i="22" s="1"/>
  <c r="I21" i="22" s="1"/>
  <c r="I22" i="22" s="1"/>
  <c r="I23" i="22" s="1"/>
  <c r="I24" i="22" s="1"/>
  <c r="I25" i="22" s="1"/>
  <c r="I26" i="22" s="1"/>
  <c r="I27" i="22" s="1"/>
  <c r="I28" i="22" s="1"/>
  <c r="I29" i="22" s="1"/>
  <c r="I30" i="22" s="1"/>
  <c r="I31" i="22" s="1"/>
  <c r="I32" i="22" s="1"/>
  <c r="I33" i="22" s="1"/>
  <c r="I34" i="22" s="1"/>
  <c r="I35" i="22" s="1"/>
  <c r="I36" i="22" s="1"/>
  <c r="I37" i="22" s="1"/>
  <c r="I38" i="22" s="1"/>
  <c r="I39" i="22" s="1"/>
  <c r="I40" i="22" s="1"/>
  <c r="I41" i="22" s="1"/>
  <c r="I42" i="22" s="1"/>
  <c r="I43" i="22" s="1"/>
  <c r="I44" i="22" s="1"/>
  <c r="I45" i="22" s="1"/>
  <c r="I46" i="22" s="1"/>
  <c r="I47" i="22" s="1"/>
  <c r="I48" i="22" s="1"/>
  <c r="I49" i="22" s="1"/>
  <c r="I50" i="22" s="1"/>
  <c r="I51" i="22" s="1"/>
  <c r="F7" i="22"/>
  <c r="F8" i="22" s="1"/>
  <c r="F9" i="22" s="1"/>
  <c r="F10" i="22" s="1"/>
  <c r="F11" i="22" s="1"/>
  <c r="F12" i="22" s="1"/>
  <c r="F13" i="22" s="1"/>
  <c r="F14" i="22" s="1"/>
  <c r="F15" i="22" s="1"/>
  <c r="F16" i="22" s="1"/>
  <c r="F17" i="22" s="1"/>
  <c r="F18" i="22" s="1"/>
  <c r="F19" i="22" s="1"/>
  <c r="F20" i="22" s="1"/>
  <c r="F21" i="22" s="1"/>
  <c r="F22" i="22" s="1"/>
  <c r="F23" i="22" s="1"/>
  <c r="F24" i="22" s="1"/>
  <c r="F25" i="22" s="1"/>
  <c r="F26" i="22" s="1"/>
  <c r="F27" i="22" s="1"/>
  <c r="F28" i="22" s="1"/>
  <c r="F29" i="22" s="1"/>
  <c r="F30" i="22" s="1"/>
  <c r="F31" i="22" s="1"/>
  <c r="F32" i="22" s="1"/>
  <c r="F33" i="22" s="1"/>
  <c r="F34" i="22" s="1"/>
  <c r="F35" i="22" s="1"/>
  <c r="F36" i="22" s="1"/>
  <c r="F37" i="22" s="1"/>
  <c r="F38" i="22" s="1"/>
  <c r="F39" i="22" s="1"/>
  <c r="F40" i="22" s="1"/>
  <c r="F41" i="22" s="1"/>
  <c r="F42" i="22" s="1"/>
  <c r="F43" i="22" s="1"/>
  <c r="F44" i="22" s="1"/>
  <c r="F45" i="22" s="1"/>
  <c r="F46" i="22" s="1"/>
  <c r="F47" i="22" s="1"/>
  <c r="F48" i="22" s="1"/>
  <c r="F49" i="22" s="1"/>
  <c r="F50" i="22" s="1"/>
  <c r="F51" i="22" s="1"/>
  <c r="I110" i="17"/>
  <c r="J110" i="17" s="1"/>
  <c r="K110" i="17" s="1"/>
  <c r="L110" i="17" s="1"/>
  <c r="M110" i="17" s="1"/>
  <c r="G56" i="30" l="1"/>
  <c r="N55" i="30"/>
  <c r="F56" i="30"/>
  <c r="M55" i="30"/>
  <c r="K65" i="30"/>
  <c r="O54" i="30"/>
  <c r="H55" i="30"/>
  <c r="E56" i="30"/>
  <c r="L55" i="30"/>
  <c r="D60" i="11"/>
  <c r="D34" i="11"/>
  <c r="D37" i="11"/>
  <c r="D39" i="11" s="1"/>
  <c r="F98" i="11"/>
  <c r="F94" i="11"/>
  <c r="F93" i="11"/>
  <c r="F92" i="11"/>
  <c r="F97" i="11" s="1"/>
  <c r="E98" i="11"/>
  <c r="E97" i="11"/>
  <c r="D98" i="11"/>
  <c r="D97" i="11"/>
  <c r="D85" i="11"/>
  <c r="E57" i="30" l="1"/>
  <c r="L56" i="30"/>
  <c r="M56" i="30"/>
  <c r="F57" i="30"/>
  <c r="O55" i="30"/>
  <c r="H56" i="30"/>
  <c r="K66" i="30"/>
  <c r="G57" i="30"/>
  <c r="N56" i="30"/>
  <c r="I69" i="13"/>
  <c r="Q282" i="16"/>
  <c r="O282" i="16"/>
  <c r="N282" i="16"/>
  <c r="R281" i="16"/>
  <c r="M57" i="30" l="1"/>
  <c r="F58" i="30"/>
  <c r="K67" i="30"/>
  <c r="G58" i="30"/>
  <c r="N57" i="30"/>
  <c r="H57" i="30"/>
  <c r="O56" i="30"/>
  <c r="L57" i="30"/>
  <c r="E58" i="30"/>
  <c r="N295" i="16"/>
  <c r="L58" i="30" l="1"/>
  <c r="E59" i="30"/>
  <c r="G59" i="30"/>
  <c r="N58" i="30"/>
  <c r="F59" i="30"/>
  <c r="M58" i="30"/>
  <c r="H58" i="30"/>
  <c r="O57" i="30"/>
  <c r="K68" i="30"/>
  <c r="J33" i="11"/>
  <c r="J32" i="11"/>
  <c r="K32" i="11" s="1"/>
  <c r="I33" i="11"/>
  <c r="I34" i="11" s="1"/>
  <c r="H33" i="11"/>
  <c r="D63" i="11"/>
  <c r="D64" i="11" s="1"/>
  <c r="G60" i="30" l="1"/>
  <c r="N59" i="30"/>
  <c r="E60" i="30"/>
  <c r="L59" i="30"/>
  <c r="H59" i="30"/>
  <c r="O58" i="30"/>
  <c r="K69" i="30"/>
  <c r="F60" i="30"/>
  <c r="M59" i="30"/>
  <c r="J34" i="11"/>
  <c r="N50" i="18"/>
  <c r="G39" i="21" s="1"/>
  <c r="G92" i="20" s="1"/>
  <c r="K92" i="20" s="1"/>
  <c r="K123" i="20" s="1"/>
  <c r="E50" i="18"/>
  <c r="F50" i="18" s="1"/>
  <c r="F51" i="18" s="1"/>
  <c r="K56" i="18"/>
  <c r="K57" i="18" s="1"/>
  <c r="K58" i="18" s="1"/>
  <c r="K59" i="18" s="1"/>
  <c r="K60" i="18" s="1"/>
  <c r="K61" i="18" s="1"/>
  <c r="K62" i="18" s="1"/>
  <c r="K63" i="18" s="1"/>
  <c r="K64" i="18" s="1"/>
  <c r="K65" i="18" s="1"/>
  <c r="K66" i="18" s="1"/>
  <c r="K67" i="18" s="1"/>
  <c r="K68" i="18" s="1"/>
  <c r="K69" i="18" s="1"/>
  <c r="K70" i="18" s="1"/>
  <c r="K71" i="18" s="1"/>
  <c r="K72" i="18" s="1"/>
  <c r="K73" i="18" s="1"/>
  <c r="K74" i="18" s="1"/>
  <c r="K75" i="18" s="1"/>
  <c r="G50" i="18"/>
  <c r="H50" i="18" s="1"/>
  <c r="O50" i="18" s="1"/>
  <c r="H39" i="21" s="1"/>
  <c r="H92" i="20" s="1"/>
  <c r="L92" i="20" s="1"/>
  <c r="N123" i="20" s="1"/>
  <c r="F61" i="30" l="1"/>
  <c r="M60" i="30"/>
  <c r="K70" i="30"/>
  <c r="E61" i="30"/>
  <c r="L60" i="30"/>
  <c r="O59" i="30"/>
  <c r="H60" i="30"/>
  <c r="G61" i="30"/>
  <c r="N60" i="30"/>
  <c r="E51" i="18"/>
  <c r="G51" i="18"/>
  <c r="N51" i="18" s="1"/>
  <c r="G40" i="21" s="1"/>
  <c r="G93" i="20" s="1"/>
  <c r="K93" i="20" s="1"/>
  <c r="K124" i="20" s="1"/>
  <c r="G62" i="30" l="1"/>
  <c r="N61" i="30"/>
  <c r="E62" i="30"/>
  <c r="L61" i="30"/>
  <c r="H61" i="30"/>
  <c r="O60" i="30"/>
  <c r="K71" i="30"/>
  <c r="F62" i="30"/>
  <c r="M61" i="30"/>
  <c r="G52" i="18"/>
  <c r="H51" i="18"/>
  <c r="P6" i="22"/>
  <c r="O6" i="22"/>
  <c r="O7" i="22" s="1"/>
  <c r="O8" i="22" s="1"/>
  <c r="O9" i="22" s="1"/>
  <c r="O10" i="22" s="1"/>
  <c r="O11" i="22" s="1"/>
  <c r="O12" i="22" s="1"/>
  <c r="K4" i="22"/>
  <c r="L174" i="20"/>
  <c r="K174" i="20"/>
  <c r="J174" i="20"/>
  <c r="J175" i="20" s="1"/>
  <c r="I174" i="20"/>
  <c r="H174" i="20"/>
  <c r="G174" i="20"/>
  <c r="F174" i="20"/>
  <c r="M123" i="20"/>
  <c r="J40" i="20"/>
  <c r="I40" i="20"/>
  <c r="H40" i="20"/>
  <c r="G40" i="20"/>
  <c r="J39" i="20"/>
  <c r="I39" i="20"/>
  <c r="H39" i="20"/>
  <c r="G39" i="20"/>
  <c r="F39" i="20"/>
  <c r="J38" i="20"/>
  <c r="I38" i="20"/>
  <c r="H38" i="20"/>
  <c r="J37" i="20"/>
  <c r="I37" i="20"/>
  <c r="H37" i="20"/>
  <c r="G37" i="20"/>
  <c r="F37" i="20"/>
  <c r="J36" i="20"/>
  <c r="I36" i="20"/>
  <c r="H36" i="20"/>
  <c r="G36" i="20"/>
  <c r="F36" i="20"/>
  <c r="J35" i="20"/>
  <c r="I35" i="20"/>
  <c r="H35" i="20"/>
  <c r="G35" i="20"/>
  <c r="F35" i="20"/>
  <c r="J34" i="20"/>
  <c r="I34" i="20"/>
  <c r="H34" i="20"/>
  <c r="G34" i="20"/>
  <c r="F34" i="20"/>
  <c r="L26" i="20"/>
  <c r="K26" i="20"/>
  <c r="J26" i="20"/>
  <c r="I26" i="20"/>
  <c r="H26" i="20"/>
  <c r="H27" i="20" s="1"/>
  <c r="G26" i="20"/>
  <c r="F26" i="20"/>
  <c r="H88" i="21"/>
  <c r="I82" i="21"/>
  <c r="H82" i="21"/>
  <c r="I81" i="21"/>
  <c r="H81" i="21"/>
  <c r="I80" i="21"/>
  <c r="H80" i="21"/>
  <c r="I79" i="21"/>
  <c r="H79" i="21"/>
  <c r="I78" i="21"/>
  <c r="H78" i="21"/>
  <c r="I77" i="21"/>
  <c r="H77" i="21"/>
  <c r="I76" i="21"/>
  <c r="H76" i="21"/>
  <c r="I75" i="21"/>
  <c r="H75" i="21"/>
  <c r="H23" i="21"/>
  <c r="G23" i="21"/>
  <c r="H22" i="21"/>
  <c r="G22" i="21"/>
  <c r="H21" i="21"/>
  <c r="G21" i="21"/>
  <c r="H20" i="21"/>
  <c r="G20" i="21"/>
  <c r="H19" i="21"/>
  <c r="G19" i="21"/>
  <c r="G18" i="21"/>
  <c r="G32" i="18"/>
  <c r="F32" i="18"/>
  <c r="G31" i="18"/>
  <c r="F31" i="18"/>
  <c r="G30" i="18"/>
  <c r="F30" i="18"/>
  <c r="G29" i="18"/>
  <c r="F29" i="18"/>
  <c r="G28" i="18"/>
  <c r="F28" i="18"/>
  <c r="G27" i="18"/>
  <c r="F27" i="18"/>
  <c r="G26" i="18"/>
  <c r="F26" i="18"/>
  <c r="G25" i="18"/>
  <c r="F25" i="18"/>
  <c r="G24" i="18"/>
  <c r="F24" i="18"/>
  <c r="G23" i="18"/>
  <c r="F23" i="18"/>
  <c r="G22" i="18"/>
  <c r="F22" i="18"/>
  <c r="G21" i="18"/>
  <c r="F21" i="18"/>
  <c r="F63" i="30" l="1"/>
  <c r="M62" i="30"/>
  <c r="E63" i="30"/>
  <c r="L62" i="30"/>
  <c r="K72" i="30"/>
  <c r="H62" i="30"/>
  <c r="O61" i="30"/>
  <c r="G63" i="30"/>
  <c r="N62" i="30"/>
  <c r="P7" i="22"/>
  <c r="J6" i="22"/>
  <c r="J7" i="22" s="1"/>
  <c r="J27" i="20"/>
  <c r="H52" i="18"/>
  <c r="O51" i="18"/>
  <c r="H40" i="21" s="1"/>
  <c r="H93" i="20" s="1"/>
  <c r="L93" i="20" s="1"/>
  <c r="N124" i="20" s="1"/>
  <c r="G53" i="18"/>
  <c r="N52" i="18"/>
  <c r="G41" i="21" s="1"/>
  <c r="G94" i="20" s="1"/>
  <c r="K94" i="20" s="1"/>
  <c r="K125" i="20" s="1"/>
  <c r="L175" i="20"/>
  <c r="K34" i="20"/>
  <c r="K36" i="20"/>
  <c r="K38" i="20"/>
  <c r="P123" i="20"/>
  <c r="G27" i="20"/>
  <c r="I27" i="20"/>
  <c r="K27" i="20"/>
  <c r="K39" i="20"/>
  <c r="K175" i="20"/>
  <c r="K21" i="21"/>
  <c r="K5" i="22"/>
  <c r="H6" i="22"/>
  <c r="H7" i="22" s="1"/>
  <c r="H8" i="22" s="1"/>
  <c r="K27" i="18"/>
  <c r="F33" i="18"/>
  <c r="P8" i="22"/>
  <c r="K40" i="20"/>
  <c r="L27" i="20"/>
  <c r="K35" i="20"/>
  <c r="K37" i="20"/>
  <c r="M50" i="18"/>
  <c r="F39" i="21" s="1"/>
  <c r="F92" i="20" s="1"/>
  <c r="J92" i="20" s="1"/>
  <c r="H123" i="20" s="1"/>
  <c r="J123" i="20" s="1"/>
  <c r="K26" i="18"/>
  <c r="G33" i="18"/>
  <c r="G64" i="30" l="1"/>
  <c r="N63" i="30"/>
  <c r="E64" i="30"/>
  <c r="L63" i="30"/>
  <c r="K73" i="30"/>
  <c r="O62" i="30"/>
  <c r="H63" i="30"/>
  <c r="F64" i="30"/>
  <c r="M63" i="30"/>
  <c r="M124" i="20"/>
  <c r="F125" i="20"/>
  <c r="I125" i="20" s="1"/>
  <c r="L125" i="20" s="1"/>
  <c r="O125" i="20" s="1"/>
  <c r="H53" i="18"/>
  <c r="O52" i="18"/>
  <c r="H41" i="21" s="1"/>
  <c r="H94" i="20" s="1"/>
  <c r="L94" i="20" s="1"/>
  <c r="N125" i="20" s="1"/>
  <c r="G54" i="18"/>
  <c r="N53" i="18"/>
  <c r="G42" i="21" s="1"/>
  <c r="G95" i="20" s="1"/>
  <c r="K95" i="20" s="1"/>
  <c r="K126" i="20" s="1"/>
  <c r="J8" i="22"/>
  <c r="J9" i="22" s="1"/>
  <c r="O173" i="20"/>
  <c r="O27" i="20"/>
  <c r="F50" i="20" s="1"/>
  <c r="F51" i="20" s="1"/>
  <c r="F52" i="20" s="1"/>
  <c r="F53" i="20" s="1"/>
  <c r="F54" i="20" s="1"/>
  <c r="F55" i="20" s="1"/>
  <c r="F56" i="20" s="1"/>
  <c r="F57" i="20" s="1"/>
  <c r="F58" i="20" s="1"/>
  <c r="F59" i="20" s="1"/>
  <c r="F60" i="20" s="1"/>
  <c r="F61" i="20" s="1"/>
  <c r="F62" i="20" s="1"/>
  <c r="F63" i="20" s="1"/>
  <c r="F64" i="20" s="1"/>
  <c r="F65" i="20" s="1"/>
  <c r="F66" i="20" s="1"/>
  <c r="F67" i="20" s="1"/>
  <c r="F68" i="20" s="1"/>
  <c r="F69" i="20" s="1"/>
  <c r="F70" i="20" s="1"/>
  <c r="F71" i="20" s="1"/>
  <c r="F72" i="20" s="1"/>
  <c r="F73" i="20" s="1"/>
  <c r="E131" i="21"/>
  <c r="E132" i="21" s="1"/>
  <c r="E133" i="21" s="1"/>
  <c r="E134" i="21" s="1"/>
  <c r="E135" i="21" s="1"/>
  <c r="E136" i="21" s="1"/>
  <c r="E137" i="21" s="1"/>
  <c r="E138" i="21" s="1"/>
  <c r="E139" i="21" s="1"/>
  <c r="E140" i="21" s="1"/>
  <c r="E141" i="21" s="1"/>
  <c r="E142" i="21" s="1"/>
  <c r="E143" i="21" s="1"/>
  <c r="E144" i="21" s="1"/>
  <c r="E145" i="21" s="1"/>
  <c r="E146" i="21" s="1"/>
  <c r="E147" i="21" s="1"/>
  <c r="E148" i="21" s="1"/>
  <c r="E149" i="21" s="1"/>
  <c r="E150" i="21" s="1"/>
  <c r="E151" i="21" s="1"/>
  <c r="E152" i="21" s="1"/>
  <c r="E153" i="21" s="1"/>
  <c r="E154" i="21" s="1"/>
  <c r="P124" i="20"/>
  <c r="K6" i="22"/>
  <c r="P9" i="22"/>
  <c r="H9" i="22" s="1"/>
  <c r="K7" i="22"/>
  <c r="F126" i="20" s="1"/>
  <c r="I126" i="20" s="1"/>
  <c r="L126" i="20" s="1"/>
  <c r="O126" i="20" s="1"/>
  <c r="L50" i="18"/>
  <c r="E39" i="21" s="1"/>
  <c r="E92" i="20" s="1"/>
  <c r="I92" i="20" s="1"/>
  <c r="E123" i="20" s="1"/>
  <c r="G123" i="20" s="1"/>
  <c r="F52" i="18"/>
  <c r="M51" i="18"/>
  <c r="F40" i="21" s="1"/>
  <c r="F93" i="20" s="1"/>
  <c r="J93" i="20" s="1"/>
  <c r="H124" i="20" s="1"/>
  <c r="J124" i="20" s="1"/>
  <c r="F65" i="30" l="1"/>
  <c r="M64" i="30"/>
  <c r="E65" i="30"/>
  <c r="L64" i="30"/>
  <c r="H64" i="30"/>
  <c r="O63" i="30"/>
  <c r="K74" i="30"/>
  <c r="G65" i="30"/>
  <c r="N64" i="30"/>
  <c r="H54" i="18"/>
  <c r="O53" i="18"/>
  <c r="H42" i="21" s="1"/>
  <c r="H95" i="20" s="1"/>
  <c r="L95" i="20" s="1"/>
  <c r="N126" i="20" s="1"/>
  <c r="P126" i="20" s="1"/>
  <c r="G55" i="18"/>
  <c r="N54" i="18"/>
  <c r="G43" i="21" s="1"/>
  <c r="G96" i="20" s="1"/>
  <c r="K96" i="20" s="1"/>
  <c r="K127" i="20" s="1"/>
  <c r="M126" i="20"/>
  <c r="K8" i="22"/>
  <c r="P10" i="22"/>
  <c r="H10" i="22" s="1"/>
  <c r="F53" i="18"/>
  <c r="M52" i="18"/>
  <c r="F41" i="21" s="1"/>
  <c r="F94" i="20" s="1"/>
  <c r="J94" i="20" s="1"/>
  <c r="H125" i="20" s="1"/>
  <c r="J125" i="20" s="1"/>
  <c r="E52" i="18"/>
  <c r="L51" i="18"/>
  <c r="E40" i="21" s="1"/>
  <c r="E93" i="20" s="1"/>
  <c r="I93" i="20" s="1"/>
  <c r="E124" i="20" s="1"/>
  <c r="G124" i="20" s="1"/>
  <c r="G66" i="30" l="1"/>
  <c r="N65" i="30"/>
  <c r="E66" i="30"/>
  <c r="L65" i="30"/>
  <c r="K75" i="30"/>
  <c r="H65" i="30"/>
  <c r="O64" i="30"/>
  <c r="F66" i="30"/>
  <c r="M65" i="30"/>
  <c r="H55" i="18"/>
  <c r="O54" i="18"/>
  <c r="H43" i="21" s="1"/>
  <c r="H96" i="20" s="1"/>
  <c r="L96" i="20" s="1"/>
  <c r="N127" i="20" s="1"/>
  <c r="J10" i="22"/>
  <c r="G56" i="18"/>
  <c r="N55" i="18"/>
  <c r="G44" i="21" s="1"/>
  <c r="G97" i="20" s="1"/>
  <c r="K97" i="20" s="1"/>
  <c r="K128" i="20" s="1"/>
  <c r="K9" i="22"/>
  <c r="F127" i="20" s="1"/>
  <c r="I127" i="20" s="1"/>
  <c r="L127" i="20" s="1"/>
  <c r="O127" i="20" s="1"/>
  <c r="P11" i="22"/>
  <c r="H11" i="22" s="1"/>
  <c r="F54" i="18"/>
  <c r="M53" i="18"/>
  <c r="F42" i="21" s="1"/>
  <c r="F95" i="20" s="1"/>
  <c r="J95" i="20" s="1"/>
  <c r="H126" i="20" s="1"/>
  <c r="J126" i="20" s="1"/>
  <c r="E53" i="18"/>
  <c r="L52" i="18"/>
  <c r="E41" i="21" s="1"/>
  <c r="E94" i="20" s="1"/>
  <c r="I94" i="20" s="1"/>
  <c r="E125" i="20" s="1"/>
  <c r="G125" i="20" s="1"/>
  <c r="H66" i="30" l="1"/>
  <c r="O65" i="30"/>
  <c r="G67" i="30"/>
  <c r="N66" i="30"/>
  <c r="F67" i="30"/>
  <c r="M66" i="30"/>
  <c r="E67" i="30"/>
  <c r="L66" i="30"/>
  <c r="H56" i="18"/>
  <c r="O55" i="18"/>
  <c r="H44" i="21" s="1"/>
  <c r="H97" i="20" s="1"/>
  <c r="L97" i="20" s="1"/>
  <c r="N128" i="20" s="1"/>
  <c r="J11" i="22"/>
  <c r="J12" i="22" s="1"/>
  <c r="J13" i="22" s="1"/>
  <c r="J14" i="22" s="1"/>
  <c r="J15" i="22" s="1"/>
  <c r="J16" i="22" s="1"/>
  <c r="J17" i="22" s="1"/>
  <c r="J18" i="22" s="1"/>
  <c r="J19" i="22" s="1"/>
  <c r="J20" i="22" s="1"/>
  <c r="J21" i="22" s="1"/>
  <c r="J22" i="22" s="1"/>
  <c r="J23" i="22" s="1"/>
  <c r="J24" i="22" s="1"/>
  <c r="J25" i="22" s="1"/>
  <c r="J26" i="22" s="1"/>
  <c r="J27" i="22" s="1"/>
  <c r="J28" i="22" s="1"/>
  <c r="J29" i="22" s="1"/>
  <c r="J30" i="22" s="1"/>
  <c r="J31" i="22" s="1"/>
  <c r="J32" i="22" s="1"/>
  <c r="J33" i="22" s="1"/>
  <c r="J34" i="22" s="1"/>
  <c r="J35" i="22" s="1"/>
  <c r="J36" i="22" s="1"/>
  <c r="J37" i="22" s="1"/>
  <c r="J38" i="22" s="1"/>
  <c r="J39" i="22" s="1"/>
  <c r="J40" i="22" s="1"/>
  <c r="J41" i="22" s="1"/>
  <c r="J42" i="22" s="1"/>
  <c r="J43" i="22" s="1"/>
  <c r="J44" i="22" s="1"/>
  <c r="J45" i="22" s="1"/>
  <c r="J46" i="22" s="1"/>
  <c r="J47" i="22" s="1"/>
  <c r="J48" i="22" s="1"/>
  <c r="J49" i="22" s="1"/>
  <c r="J50" i="22" s="1"/>
  <c r="J51" i="22" s="1"/>
  <c r="G57" i="18"/>
  <c r="N56" i="18"/>
  <c r="G45" i="21" s="1"/>
  <c r="G98" i="20" s="1"/>
  <c r="K98" i="20" s="1"/>
  <c r="K129" i="20" s="1"/>
  <c r="P127" i="20"/>
  <c r="M127" i="20"/>
  <c r="K10" i="22"/>
  <c r="P12" i="22"/>
  <c r="H12" i="22" s="1"/>
  <c r="H13" i="22" s="1"/>
  <c r="H14" i="22" s="1"/>
  <c r="H15" i="22" s="1"/>
  <c r="H16" i="22" s="1"/>
  <c r="H17" i="22" s="1"/>
  <c r="H18" i="22" s="1"/>
  <c r="H19" i="22" s="1"/>
  <c r="H20" i="22" s="1"/>
  <c r="H21" i="22" s="1"/>
  <c r="H22" i="22" s="1"/>
  <c r="H23" i="22" s="1"/>
  <c r="H24" i="22" s="1"/>
  <c r="H25" i="22" s="1"/>
  <c r="H26" i="22" s="1"/>
  <c r="H27" i="22" s="1"/>
  <c r="H28" i="22" s="1"/>
  <c r="H29" i="22" s="1"/>
  <c r="H30" i="22" s="1"/>
  <c r="H31" i="22" s="1"/>
  <c r="H32" i="22" s="1"/>
  <c r="H33" i="22" s="1"/>
  <c r="H34" i="22" s="1"/>
  <c r="H35" i="22" s="1"/>
  <c r="H36" i="22" s="1"/>
  <c r="H37" i="22" s="1"/>
  <c r="H38" i="22" s="1"/>
  <c r="H39" i="22" s="1"/>
  <c r="H40" i="22" s="1"/>
  <c r="H41" i="22" s="1"/>
  <c r="H42" i="22" s="1"/>
  <c r="H43" i="22" s="1"/>
  <c r="H44" i="22" s="1"/>
  <c r="H45" i="22" s="1"/>
  <c r="H46" i="22" s="1"/>
  <c r="H47" i="22" s="1"/>
  <c r="H48" i="22" s="1"/>
  <c r="H49" i="22" s="1"/>
  <c r="H50" i="22" s="1"/>
  <c r="H51" i="22" s="1"/>
  <c r="F55" i="18"/>
  <c r="M54" i="18"/>
  <c r="F43" i="21" s="1"/>
  <c r="F96" i="20" s="1"/>
  <c r="J96" i="20" s="1"/>
  <c r="H127" i="20" s="1"/>
  <c r="J127" i="20" s="1"/>
  <c r="E54" i="18"/>
  <c r="L53" i="18"/>
  <c r="E42" i="21" s="1"/>
  <c r="E95" i="20" s="1"/>
  <c r="I95" i="20" s="1"/>
  <c r="E126" i="20" s="1"/>
  <c r="G126" i="20" s="1"/>
  <c r="E68" i="30" l="1"/>
  <c r="L67" i="30"/>
  <c r="G68" i="30"/>
  <c r="N67" i="30"/>
  <c r="F68" i="30"/>
  <c r="M67" i="30"/>
  <c r="H67" i="30"/>
  <c r="O66" i="30"/>
  <c r="H57" i="18"/>
  <c r="O56" i="18"/>
  <c r="H45" i="21" s="1"/>
  <c r="H98" i="20" s="1"/>
  <c r="L98" i="20" s="1"/>
  <c r="N129" i="20" s="1"/>
  <c r="G58" i="18"/>
  <c r="N57" i="18"/>
  <c r="G46" i="21" s="1"/>
  <c r="G99" i="20" s="1"/>
  <c r="K99" i="20" s="1"/>
  <c r="K130" i="20" s="1"/>
  <c r="K11" i="22"/>
  <c r="F128" i="20" s="1"/>
  <c r="I128" i="20" s="1"/>
  <c r="L128" i="20" s="1"/>
  <c r="O128" i="20" s="1"/>
  <c r="F56" i="18"/>
  <c r="M55" i="18"/>
  <c r="F44" i="21" s="1"/>
  <c r="F97" i="20" s="1"/>
  <c r="J97" i="20" s="1"/>
  <c r="H128" i="20" s="1"/>
  <c r="J128" i="20" s="1"/>
  <c r="E55" i="18"/>
  <c r="L54" i="18"/>
  <c r="E43" i="21" s="1"/>
  <c r="E96" i="20" s="1"/>
  <c r="I96" i="20" s="1"/>
  <c r="E127" i="20" s="1"/>
  <c r="G127" i="20" s="1"/>
  <c r="F69" i="30" l="1"/>
  <c r="M68" i="30"/>
  <c r="E69" i="30"/>
  <c r="L68" i="30"/>
  <c r="O67" i="30"/>
  <c r="H68" i="30"/>
  <c r="G69" i="30"/>
  <c r="N68" i="30"/>
  <c r="G59" i="18"/>
  <c r="N58" i="18"/>
  <c r="G47" i="21" s="1"/>
  <c r="G100" i="20" s="1"/>
  <c r="K100" i="20" s="1"/>
  <c r="K131" i="20" s="1"/>
  <c r="H58" i="18"/>
  <c r="O57" i="18"/>
  <c r="H46" i="21" s="1"/>
  <c r="H99" i="20" s="1"/>
  <c r="L99" i="20" s="1"/>
  <c r="N130" i="20" s="1"/>
  <c r="M128" i="20"/>
  <c r="P128" i="20"/>
  <c r="K24" i="22"/>
  <c r="K16" i="22"/>
  <c r="K32" i="22"/>
  <c r="K48" i="22"/>
  <c r="K25" i="22"/>
  <c r="F135" i="20" s="1"/>
  <c r="I135" i="20" s="1"/>
  <c r="L135" i="20" s="1"/>
  <c r="O135" i="20" s="1"/>
  <c r="K41" i="22"/>
  <c r="F143" i="20" s="1"/>
  <c r="I143" i="20" s="1"/>
  <c r="L143" i="20" s="1"/>
  <c r="O143" i="20" s="1"/>
  <c r="K14" i="22"/>
  <c r="K30" i="22"/>
  <c r="K46" i="22"/>
  <c r="K23" i="22"/>
  <c r="F134" i="20" s="1"/>
  <c r="I134" i="20" s="1"/>
  <c r="L134" i="20" s="1"/>
  <c r="O134" i="20" s="1"/>
  <c r="K39" i="22"/>
  <c r="F142" i="20" s="1"/>
  <c r="I142" i="20" s="1"/>
  <c r="L142" i="20" s="1"/>
  <c r="O142" i="20" s="1"/>
  <c r="K20" i="22"/>
  <c r="K36" i="22"/>
  <c r="K13" i="22"/>
  <c r="F129" i="20" s="1"/>
  <c r="I129" i="20" s="1"/>
  <c r="L129" i="20" s="1"/>
  <c r="O129" i="20" s="1"/>
  <c r="K29" i="22"/>
  <c r="F137" i="20" s="1"/>
  <c r="I137" i="20" s="1"/>
  <c r="L137" i="20" s="1"/>
  <c r="O137" i="20" s="1"/>
  <c r="K45" i="22"/>
  <c r="F145" i="20" s="1"/>
  <c r="I145" i="20" s="1"/>
  <c r="L145" i="20" s="1"/>
  <c r="O145" i="20" s="1"/>
  <c r="K18" i="22"/>
  <c r="K34" i="22"/>
  <c r="K50" i="22"/>
  <c r="K27" i="22"/>
  <c r="F136" i="20" s="1"/>
  <c r="I136" i="20" s="1"/>
  <c r="L136" i="20" s="1"/>
  <c r="O136" i="20" s="1"/>
  <c r="K43" i="22"/>
  <c r="F144" i="20" s="1"/>
  <c r="I144" i="20" s="1"/>
  <c r="L144" i="20" s="1"/>
  <c r="O144" i="20" s="1"/>
  <c r="K17" i="22"/>
  <c r="F131" i="20" s="1"/>
  <c r="I131" i="20" s="1"/>
  <c r="L131" i="20" s="1"/>
  <c r="O131" i="20" s="1"/>
  <c r="K33" i="22"/>
  <c r="F139" i="20" s="1"/>
  <c r="I139" i="20" s="1"/>
  <c r="L139" i="20" s="1"/>
  <c r="O139" i="20" s="1"/>
  <c r="K49" i="22"/>
  <c r="F147" i="20" s="1"/>
  <c r="I147" i="20" s="1"/>
  <c r="L147" i="20" s="1"/>
  <c r="O147" i="20" s="1"/>
  <c r="K22" i="22"/>
  <c r="K38" i="22"/>
  <c r="K15" i="22"/>
  <c r="F130" i="20" s="1"/>
  <c r="I130" i="20" s="1"/>
  <c r="L130" i="20" s="1"/>
  <c r="O130" i="20" s="1"/>
  <c r="K31" i="22"/>
  <c r="F138" i="20" s="1"/>
  <c r="I138" i="20" s="1"/>
  <c r="L138" i="20" s="1"/>
  <c r="O138" i="20" s="1"/>
  <c r="K47" i="22"/>
  <c r="F146" i="20" s="1"/>
  <c r="I146" i="20" s="1"/>
  <c r="L146" i="20" s="1"/>
  <c r="O146" i="20" s="1"/>
  <c r="K40" i="22"/>
  <c r="K28" i="22"/>
  <c r="K44" i="22"/>
  <c r="K21" i="22"/>
  <c r="F133" i="20" s="1"/>
  <c r="I133" i="20" s="1"/>
  <c r="L133" i="20" s="1"/>
  <c r="O133" i="20" s="1"/>
  <c r="K37" i="22"/>
  <c r="F141" i="20" s="1"/>
  <c r="I141" i="20" s="1"/>
  <c r="L141" i="20" s="1"/>
  <c r="O141" i="20" s="1"/>
  <c r="K12" i="22"/>
  <c r="K26" i="22"/>
  <c r="K42" i="22"/>
  <c r="K19" i="22"/>
  <c r="F132" i="20" s="1"/>
  <c r="I132" i="20" s="1"/>
  <c r="L132" i="20" s="1"/>
  <c r="O132" i="20" s="1"/>
  <c r="K35" i="22"/>
  <c r="F140" i="20" s="1"/>
  <c r="I140" i="20" s="1"/>
  <c r="L140" i="20" s="1"/>
  <c r="O140" i="20" s="1"/>
  <c r="K51" i="22"/>
  <c r="F148" i="20" s="1"/>
  <c r="I148" i="20" s="1"/>
  <c r="L148" i="20" s="1"/>
  <c r="O148" i="20" s="1"/>
  <c r="F57" i="18"/>
  <c r="M56" i="18"/>
  <c r="F45" i="21" s="1"/>
  <c r="F98" i="20" s="1"/>
  <c r="J98" i="20" s="1"/>
  <c r="H129" i="20" s="1"/>
  <c r="J129" i="20" s="1"/>
  <c r="E56" i="18"/>
  <c r="L55" i="18"/>
  <c r="E44" i="21" s="1"/>
  <c r="E97" i="20" s="1"/>
  <c r="I97" i="20" s="1"/>
  <c r="E128" i="20" s="1"/>
  <c r="G128" i="20" s="1"/>
  <c r="H69" i="30" l="1"/>
  <c r="O68" i="30"/>
  <c r="F70" i="30"/>
  <c r="M69" i="30"/>
  <c r="G70" i="30"/>
  <c r="N69" i="30"/>
  <c r="E70" i="30"/>
  <c r="L69" i="30"/>
  <c r="H59" i="18"/>
  <c r="O58" i="18"/>
  <c r="H47" i="21" s="1"/>
  <c r="H100" i="20" s="1"/>
  <c r="L100" i="20" s="1"/>
  <c r="N131" i="20" s="1"/>
  <c r="G60" i="18"/>
  <c r="N59" i="18"/>
  <c r="G48" i="21" s="1"/>
  <c r="G101" i="20" s="1"/>
  <c r="K101" i="20" s="1"/>
  <c r="K132" i="20" s="1"/>
  <c r="M132" i="20" s="1"/>
  <c r="M131" i="20"/>
  <c r="P131" i="20"/>
  <c r="M130" i="20"/>
  <c r="P130" i="20"/>
  <c r="P129" i="20"/>
  <c r="M129" i="20"/>
  <c r="F58" i="18"/>
  <c r="M57" i="18"/>
  <c r="F46" i="21" s="1"/>
  <c r="F99" i="20" s="1"/>
  <c r="J99" i="20" s="1"/>
  <c r="H130" i="20" s="1"/>
  <c r="J130" i="20" s="1"/>
  <c r="E57" i="18"/>
  <c r="L56" i="18"/>
  <c r="E45" i="21" s="1"/>
  <c r="E98" i="20" s="1"/>
  <c r="I98" i="20" s="1"/>
  <c r="E129" i="20" s="1"/>
  <c r="G129" i="20" s="1"/>
  <c r="G71" i="30" l="1"/>
  <c r="N70" i="30"/>
  <c r="H70" i="30"/>
  <c r="O69" i="30"/>
  <c r="E71" i="30"/>
  <c r="L70" i="30"/>
  <c r="F71" i="30"/>
  <c r="M70" i="30"/>
  <c r="G61" i="18"/>
  <c r="N60" i="18"/>
  <c r="G49" i="21" s="1"/>
  <c r="G102" i="20" s="1"/>
  <c r="K102" i="20" s="1"/>
  <c r="K133" i="20" s="1"/>
  <c r="M133" i="20" s="1"/>
  <c r="H60" i="18"/>
  <c r="O59" i="18"/>
  <c r="H48" i="21" s="1"/>
  <c r="H101" i="20" s="1"/>
  <c r="L101" i="20" s="1"/>
  <c r="N132" i="20" s="1"/>
  <c r="P132" i="20" s="1"/>
  <c r="E58" i="18"/>
  <c r="L57" i="18"/>
  <c r="E46" i="21" s="1"/>
  <c r="E99" i="20" s="1"/>
  <c r="I99" i="20" s="1"/>
  <c r="E130" i="20" s="1"/>
  <c r="G130" i="20" s="1"/>
  <c r="M58" i="18"/>
  <c r="F47" i="21" s="1"/>
  <c r="F100" i="20" s="1"/>
  <c r="J100" i="20" s="1"/>
  <c r="H131" i="20" s="1"/>
  <c r="J131" i="20" s="1"/>
  <c r="F59" i="18"/>
  <c r="E72" i="30" l="1"/>
  <c r="L71" i="30"/>
  <c r="G72" i="30"/>
  <c r="N71" i="30"/>
  <c r="F72" i="30"/>
  <c r="M71" i="30"/>
  <c r="O70" i="30"/>
  <c r="H71" i="30"/>
  <c r="H61" i="18"/>
  <c r="O60" i="18"/>
  <c r="H49" i="21" s="1"/>
  <c r="H102" i="20" s="1"/>
  <c r="L102" i="20" s="1"/>
  <c r="N133" i="20" s="1"/>
  <c r="P133" i="20" s="1"/>
  <c r="G62" i="18"/>
  <c r="N61" i="18"/>
  <c r="G50" i="21" s="1"/>
  <c r="G103" i="20" s="1"/>
  <c r="K103" i="20" s="1"/>
  <c r="K134" i="20" s="1"/>
  <c r="M134" i="20" s="1"/>
  <c r="F60" i="18"/>
  <c r="M59" i="18"/>
  <c r="F48" i="21" s="1"/>
  <c r="F101" i="20" s="1"/>
  <c r="J101" i="20" s="1"/>
  <c r="H132" i="20" s="1"/>
  <c r="J132" i="20" s="1"/>
  <c r="E59" i="18"/>
  <c r="L58" i="18"/>
  <c r="E47" i="21" s="1"/>
  <c r="E100" i="20" s="1"/>
  <c r="I100" i="20" s="1"/>
  <c r="E131" i="20" s="1"/>
  <c r="G131" i="20" s="1"/>
  <c r="F73" i="30" l="1"/>
  <c r="M72" i="30"/>
  <c r="E73" i="30"/>
  <c r="L72" i="30"/>
  <c r="H72" i="30"/>
  <c r="O71" i="30"/>
  <c r="G73" i="30"/>
  <c r="N72" i="30"/>
  <c r="G63" i="18"/>
  <c r="N62" i="18"/>
  <c r="G51" i="21" s="1"/>
  <c r="G104" i="20" s="1"/>
  <c r="K104" i="20" s="1"/>
  <c r="K135" i="20" s="1"/>
  <c r="M135" i="20" s="1"/>
  <c r="H62" i="18"/>
  <c r="O61" i="18"/>
  <c r="H50" i="21" s="1"/>
  <c r="H103" i="20" s="1"/>
  <c r="L103" i="20" s="1"/>
  <c r="N134" i="20" s="1"/>
  <c r="P134" i="20" s="1"/>
  <c r="M60" i="18"/>
  <c r="F49" i="21" s="1"/>
  <c r="F102" i="20" s="1"/>
  <c r="J102" i="20" s="1"/>
  <c r="H133" i="20" s="1"/>
  <c r="J133" i="20" s="1"/>
  <c r="F61" i="18"/>
  <c r="E60" i="18"/>
  <c r="L59" i="18"/>
  <c r="E48" i="21" s="1"/>
  <c r="E101" i="20" s="1"/>
  <c r="I101" i="20" s="1"/>
  <c r="E132" i="20" s="1"/>
  <c r="G132" i="20" s="1"/>
  <c r="H73" i="30" l="1"/>
  <c r="O72" i="30"/>
  <c r="F74" i="30"/>
  <c r="M73" i="30"/>
  <c r="G74" i="30"/>
  <c r="N73" i="30"/>
  <c r="E74" i="30"/>
  <c r="L73" i="30"/>
  <c r="H63" i="18"/>
  <c r="O62" i="18"/>
  <c r="H51" i="21" s="1"/>
  <c r="H104" i="20" s="1"/>
  <c r="L104" i="20" s="1"/>
  <c r="N135" i="20" s="1"/>
  <c r="P135" i="20" s="1"/>
  <c r="G64" i="18"/>
  <c r="N63" i="18"/>
  <c r="G52" i="21" s="1"/>
  <c r="G105" i="20" s="1"/>
  <c r="K105" i="20" s="1"/>
  <c r="K136" i="20" s="1"/>
  <c r="M136" i="20" s="1"/>
  <c r="F62" i="18"/>
  <c r="M61" i="18"/>
  <c r="F50" i="21" s="1"/>
  <c r="F103" i="20" s="1"/>
  <c r="J103" i="20" s="1"/>
  <c r="H134" i="20" s="1"/>
  <c r="J134" i="20" s="1"/>
  <c r="E61" i="18"/>
  <c r="L60" i="18"/>
  <c r="E49" i="21" s="1"/>
  <c r="E102" i="20" s="1"/>
  <c r="I102" i="20" s="1"/>
  <c r="E133" i="20" s="1"/>
  <c r="G133" i="20" s="1"/>
  <c r="E75" i="30" l="1"/>
  <c r="L75" i="30" s="1"/>
  <c r="L74" i="30"/>
  <c r="F75" i="30"/>
  <c r="M74" i="30"/>
  <c r="G75" i="30"/>
  <c r="N74" i="30"/>
  <c r="H74" i="30"/>
  <c r="O73" i="30"/>
  <c r="G65" i="18"/>
  <c r="N64" i="18"/>
  <c r="G53" i="21" s="1"/>
  <c r="G106" i="20" s="1"/>
  <c r="K106" i="20" s="1"/>
  <c r="K137" i="20" s="1"/>
  <c r="M137" i="20" s="1"/>
  <c r="H64" i="18"/>
  <c r="O63" i="18"/>
  <c r="H52" i="21" s="1"/>
  <c r="H105" i="20" s="1"/>
  <c r="L105" i="20" s="1"/>
  <c r="N136" i="20" s="1"/>
  <c r="P136" i="20" s="1"/>
  <c r="F63" i="18"/>
  <c r="M62" i="18"/>
  <c r="F51" i="21" s="1"/>
  <c r="F104" i="20" s="1"/>
  <c r="J104" i="20" s="1"/>
  <c r="H135" i="20" s="1"/>
  <c r="J135" i="20" s="1"/>
  <c r="E62" i="18"/>
  <c r="L61" i="18"/>
  <c r="E50" i="21" s="1"/>
  <c r="E103" i="20" s="1"/>
  <c r="I103" i="20" s="1"/>
  <c r="E134" i="20" s="1"/>
  <c r="G134" i="20" s="1"/>
  <c r="G76" i="30" l="1"/>
  <c r="N75" i="30"/>
  <c r="N76" i="30" s="1"/>
  <c r="O74" i="30"/>
  <c r="H75" i="30"/>
  <c r="F76" i="30"/>
  <c r="M75" i="30"/>
  <c r="M76" i="30" s="1"/>
  <c r="H65" i="18"/>
  <c r="O64" i="18"/>
  <c r="H53" i="21" s="1"/>
  <c r="H106" i="20" s="1"/>
  <c r="L106" i="20" s="1"/>
  <c r="N137" i="20" s="1"/>
  <c r="P137" i="20" s="1"/>
  <c r="G66" i="18"/>
  <c r="N65" i="18"/>
  <c r="G54" i="21" s="1"/>
  <c r="G107" i="20" s="1"/>
  <c r="K107" i="20" s="1"/>
  <c r="K138" i="20" s="1"/>
  <c r="M138" i="20" s="1"/>
  <c r="F64" i="18"/>
  <c r="M63" i="18"/>
  <c r="F52" i="21" s="1"/>
  <c r="F105" i="20" s="1"/>
  <c r="J105" i="20" s="1"/>
  <c r="H136" i="20" s="1"/>
  <c r="J136" i="20" s="1"/>
  <c r="E63" i="18"/>
  <c r="L62" i="18"/>
  <c r="E51" i="21" s="1"/>
  <c r="E104" i="20" s="1"/>
  <c r="I104" i="20" s="1"/>
  <c r="E135" i="20" s="1"/>
  <c r="G135" i="20" s="1"/>
  <c r="O75" i="30" l="1"/>
  <c r="O76" i="30" s="1"/>
  <c r="H76" i="30"/>
  <c r="N66" i="18"/>
  <c r="G55" i="21" s="1"/>
  <c r="G108" i="20" s="1"/>
  <c r="K108" i="20" s="1"/>
  <c r="K139" i="20" s="1"/>
  <c r="M139" i="20" s="1"/>
  <c r="G67" i="18"/>
  <c r="H66" i="18"/>
  <c r="O65" i="18"/>
  <c r="H54" i="21" s="1"/>
  <c r="H107" i="20" s="1"/>
  <c r="L107" i="20" s="1"/>
  <c r="N138" i="20" s="1"/>
  <c r="P138" i="20" s="1"/>
  <c r="M64" i="18"/>
  <c r="F53" i="21" s="1"/>
  <c r="F106" i="20" s="1"/>
  <c r="J106" i="20" s="1"/>
  <c r="H137" i="20" s="1"/>
  <c r="J137" i="20" s="1"/>
  <c r="F65" i="18"/>
  <c r="E64" i="18"/>
  <c r="L63" i="18"/>
  <c r="E52" i="21" s="1"/>
  <c r="E105" i="20" s="1"/>
  <c r="I105" i="20" s="1"/>
  <c r="E136" i="20" s="1"/>
  <c r="G136" i="20" s="1"/>
  <c r="H67" i="18" l="1"/>
  <c r="O66" i="18"/>
  <c r="H55" i="21" s="1"/>
  <c r="H108" i="20" s="1"/>
  <c r="L108" i="20" s="1"/>
  <c r="N139" i="20" s="1"/>
  <c r="P139" i="20" s="1"/>
  <c r="G68" i="18"/>
  <c r="N67" i="18"/>
  <c r="G56" i="21" s="1"/>
  <c r="G109" i="20" s="1"/>
  <c r="K109" i="20" s="1"/>
  <c r="K140" i="20" s="1"/>
  <c r="M140" i="20" s="1"/>
  <c r="F66" i="18"/>
  <c r="M65" i="18"/>
  <c r="F54" i="21" s="1"/>
  <c r="F107" i="20" s="1"/>
  <c r="J107" i="20" s="1"/>
  <c r="H138" i="20" s="1"/>
  <c r="J138" i="20" s="1"/>
  <c r="E65" i="18"/>
  <c r="L64" i="18"/>
  <c r="E53" i="21" s="1"/>
  <c r="E106" i="20" s="1"/>
  <c r="I106" i="20" s="1"/>
  <c r="E137" i="20" s="1"/>
  <c r="G137" i="20" s="1"/>
  <c r="G69" i="18" l="1"/>
  <c r="N68" i="18"/>
  <c r="G57" i="21" s="1"/>
  <c r="G110" i="20" s="1"/>
  <c r="K110" i="20" s="1"/>
  <c r="K141" i="20" s="1"/>
  <c r="M141" i="20" s="1"/>
  <c r="H68" i="18"/>
  <c r="O67" i="18"/>
  <c r="H56" i="21" s="1"/>
  <c r="H109" i="20" s="1"/>
  <c r="L109" i="20" s="1"/>
  <c r="N140" i="20" s="1"/>
  <c r="P140" i="20" s="1"/>
  <c r="E66" i="18"/>
  <c r="L65" i="18"/>
  <c r="E54" i="21" s="1"/>
  <c r="E107" i="20" s="1"/>
  <c r="I107" i="20" s="1"/>
  <c r="E138" i="20" s="1"/>
  <c r="G138" i="20" s="1"/>
  <c r="F67" i="18"/>
  <c r="M66" i="18"/>
  <c r="F55" i="21" s="1"/>
  <c r="F108" i="20" s="1"/>
  <c r="J108" i="20" s="1"/>
  <c r="H139" i="20" s="1"/>
  <c r="J139" i="20" s="1"/>
  <c r="H69" i="18" l="1"/>
  <c r="O68" i="18"/>
  <c r="H57" i="21" s="1"/>
  <c r="H110" i="20" s="1"/>
  <c r="L110" i="20" s="1"/>
  <c r="N141" i="20" s="1"/>
  <c r="P141" i="20" s="1"/>
  <c r="G70" i="18"/>
  <c r="N69" i="18"/>
  <c r="G58" i="21" s="1"/>
  <c r="G111" i="20" s="1"/>
  <c r="K111" i="20" s="1"/>
  <c r="K142" i="20" s="1"/>
  <c r="M142" i="20" s="1"/>
  <c r="E67" i="18"/>
  <c r="L66" i="18"/>
  <c r="E55" i="21" s="1"/>
  <c r="E108" i="20" s="1"/>
  <c r="I108" i="20" s="1"/>
  <c r="E139" i="20" s="1"/>
  <c r="G139" i="20" s="1"/>
  <c r="F68" i="18"/>
  <c r="M67" i="18"/>
  <c r="F56" i="21" s="1"/>
  <c r="F109" i="20" s="1"/>
  <c r="J109" i="20" s="1"/>
  <c r="H140" i="20" s="1"/>
  <c r="J140" i="20" s="1"/>
  <c r="G71" i="18" l="1"/>
  <c r="N70" i="18"/>
  <c r="G59" i="21" s="1"/>
  <c r="G112" i="20" s="1"/>
  <c r="K112" i="20" s="1"/>
  <c r="K143" i="20" s="1"/>
  <c r="M143" i="20" s="1"/>
  <c r="H70" i="18"/>
  <c r="O69" i="18"/>
  <c r="H58" i="21" s="1"/>
  <c r="H111" i="20" s="1"/>
  <c r="L111" i="20" s="1"/>
  <c r="N142" i="20" s="1"/>
  <c r="P142" i="20" s="1"/>
  <c r="M68" i="18"/>
  <c r="F57" i="21" s="1"/>
  <c r="F110" i="20" s="1"/>
  <c r="J110" i="20" s="1"/>
  <c r="H141" i="20" s="1"/>
  <c r="J141" i="20" s="1"/>
  <c r="F69" i="18"/>
  <c r="E68" i="18"/>
  <c r="L67" i="18"/>
  <c r="E56" i="21" s="1"/>
  <c r="E109" i="20" s="1"/>
  <c r="I109" i="20" s="1"/>
  <c r="E140" i="20" s="1"/>
  <c r="G140" i="20" s="1"/>
  <c r="H71" i="18" l="1"/>
  <c r="O70" i="18"/>
  <c r="H59" i="21" s="1"/>
  <c r="H112" i="20" s="1"/>
  <c r="L112" i="20" s="1"/>
  <c r="N143" i="20" s="1"/>
  <c r="P143" i="20" s="1"/>
  <c r="G72" i="18"/>
  <c r="N71" i="18"/>
  <c r="G60" i="21" s="1"/>
  <c r="G113" i="20" s="1"/>
  <c r="K113" i="20" s="1"/>
  <c r="K144" i="20" s="1"/>
  <c r="M144" i="20" s="1"/>
  <c r="E69" i="18"/>
  <c r="L68" i="18"/>
  <c r="E57" i="21" s="1"/>
  <c r="E110" i="20" s="1"/>
  <c r="I110" i="20" s="1"/>
  <c r="E141" i="20" s="1"/>
  <c r="G141" i="20" s="1"/>
  <c r="F70" i="18"/>
  <c r="M69" i="18"/>
  <c r="F58" i="21" s="1"/>
  <c r="F111" i="20" s="1"/>
  <c r="J111" i="20" s="1"/>
  <c r="H142" i="20" s="1"/>
  <c r="J142" i="20" s="1"/>
  <c r="G73" i="18" l="1"/>
  <c r="N72" i="18"/>
  <c r="G61" i="21" s="1"/>
  <c r="G114" i="20" s="1"/>
  <c r="K114" i="20" s="1"/>
  <c r="K145" i="20" s="1"/>
  <c r="M145" i="20" s="1"/>
  <c r="H72" i="18"/>
  <c r="O71" i="18"/>
  <c r="H60" i="21" s="1"/>
  <c r="H113" i="20" s="1"/>
  <c r="L113" i="20" s="1"/>
  <c r="N144" i="20" s="1"/>
  <c r="P144" i="20" s="1"/>
  <c r="F71" i="18"/>
  <c r="M70" i="18"/>
  <c r="F59" i="21" s="1"/>
  <c r="F112" i="20" s="1"/>
  <c r="J112" i="20" s="1"/>
  <c r="H143" i="20" s="1"/>
  <c r="J143" i="20" s="1"/>
  <c r="E70" i="18"/>
  <c r="L69" i="18"/>
  <c r="E58" i="21" s="1"/>
  <c r="E111" i="20" s="1"/>
  <c r="I111" i="20" s="1"/>
  <c r="E142" i="20" s="1"/>
  <c r="G142" i="20" s="1"/>
  <c r="H73" i="18" l="1"/>
  <c r="O72" i="18"/>
  <c r="H61" i="21" s="1"/>
  <c r="H114" i="20" s="1"/>
  <c r="L114" i="20" s="1"/>
  <c r="N145" i="20" s="1"/>
  <c r="P145" i="20" s="1"/>
  <c r="G74" i="18"/>
  <c r="N73" i="18"/>
  <c r="G62" i="21" s="1"/>
  <c r="G115" i="20" s="1"/>
  <c r="K115" i="20" s="1"/>
  <c r="K146" i="20" s="1"/>
  <c r="M146" i="20" s="1"/>
  <c r="F72" i="18"/>
  <c r="M71" i="18"/>
  <c r="F60" i="21" s="1"/>
  <c r="F113" i="20" s="1"/>
  <c r="J113" i="20" s="1"/>
  <c r="H144" i="20" s="1"/>
  <c r="J144" i="20" s="1"/>
  <c r="E71" i="18"/>
  <c r="L70" i="18"/>
  <c r="E59" i="21" s="1"/>
  <c r="E112" i="20" s="1"/>
  <c r="I112" i="20" s="1"/>
  <c r="E143" i="20" s="1"/>
  <c r="G143" i="20" s="1"/>
  <c r="G75" i="18" l="1"/>
  <c r="N75" i="18" s="1"/>
  <c r="N74" i="18"/>
  <c r="G63" i="21" s="1"/>
  <c r="G116" i="20" s="1"/>
  <c r="K116" i="20" s="1"/>
  <c r="K147" i="20" s="1"/>
  <c r="M147" i="20" s="1"/>
  <c r="H74" i="18"/>
  <c r="O73" i="18"/>
  <c r="H62" i="21" s="1"/>
  <c r="H115" i="20" s="1"/>
  <c r="L115" i="20" s="1"/>
  <c r="N146" i="20" s="1"/>
  <c r="P146" i="20" s="1"/>
  <c r="M72" i="18"/>
  <c r="F61" i="21" s="1"/>
  <c r="F114" i="20" s="1"/>
  <c r="J114" i="20" s="1"/>
  <c r="H145" i="20" s="1"/>
  <c r="J145" i="20" s="1"/>
  <c r="F73" i="18"/>
  <c r="E72" i="18"/>
  <c r="L71" i="18"/>
  <c r="E60" i="21" s="1"/>
  <c r="E113" i="20" s="1"/>
  <c r="I113" i="20" s="1"/>
  <c r="E144" i="20" s="1"/>
  <c r="G144" i="20" s="1"/>
  <c r="H75" i="18" l="1"/>
  <c r="O75" i="18" s="1"/>
  <c r="O74" i="18"/>
  <c r="H63" i="21" s="1"/>
  <c r="H116" i="20" s="1"/>
  <c r="L116" i="20" s="1"/>
  <c r="N147" i="20" s="1"/>
  <c r="P147" i="20" s="1"/>
  <c r="G64" i="21"/>
  <c r="G117" i="20" s="1"/>
  <c r="K117" i="20" s="1"/>
  <c r="K148" i="20" s="1"/>
  <c r="M148" i="20" s="1"/>
  <c r="F74" i="18"/>
  <c r="M73" i="18"/>
  <c r="F62" i="21" s="1"/>
  <c r="F115" i="20" s="1"/>
  <c r="J115" i="20" s="1"/>
  <c r="H146" i="20" s="1"/>
  <c r="J146" i="20" s="1"/>
  <c r="E73" i="18"/>
  <c r="L72" i="18"/>
  <c r="E61" i="21" s="1"/>
  <c r="E114" i="20" s="1"/>
  <c r="I114" i="20" s="1"/>
  <c r="E145" i="20" s="1"/>
  <c r="G145" i="20" s="1"/>
  <c r="J150" i="20" l="1"/>
  <c r="J149" i="20"/>
  <c r="H64" i="21"/>
  <c r="H117" i="20" s="1"/>
  <c r="L117" i="20" s="1"/>
  <c r="N148" i="20" s="1"/>
  <c r="P148" i="20" s="1"/>
  <c r="E74" i="18"/>
  <c r="L73" i="18"/>
  <c r="E62" i="21" s="1"/>
  <c r="E115" i="20" s="1"/>
  <c r="I115" i="20" s="1"/>
  <c r="E146" i="20" s="1"/>
  <c r="G146" i="20" s="1"/>
  <c r="F75" i="18"/>
  <c r="M74" i="18"/>
  <c r="F63" i="21" s="1"/>
  <c r="F116" i="20" s="1"/>
  <c r="J116" i="20" s="1"/>
  <c r="H147" i="20" s="1"/>
  <c r="J147" i="20" s="1"/>
  <c r="M149" i="20" l="1"/>
  <c r="M150" i="20"/>
  <c r="E75" i="18"/>
  <c r="L74" i="18"/>
  <c r="E63" i="21" s="1"/>
  <c r="E116" i="20" s="1"/>
  <c r="I116" i="20" s="1"/>
  <c r="E147" i="20" s="1"/>
  <c r="G147" i="20" s="1"/>
  <c r="M75" i="18"/>
  <c r="F64" i="21" l="1"/>
  <c r="F117" i="20" s="1"/>
  <c r="J117" i="20" s="1"/>
  <c r="H148" i="20" s="1"/>
  <c r="J148" i="20" s="1"/>
  <c r="L75" i="18"/>
  <c r="H76" i="18"/>
  <c r="G76" i="18"/>
  <c r="F76" i="18"/>
  <c r="E64" i="21" l="1"/>
  <c r="E117" i="20" s="1"/>
  <c r="I117" i="20" s="1"/>
  <c r="E148" i="20" s="1"/>
  <c r="N76" i="18"/>
  <c r="O76" i="18"/>
  <c r="M76" i="18"/>
  <c r="I85" i="17"/>
  <c r="J85" i="17" s="1"/>
  <c r="K85" i="17" s="1"/>
  <c r="L85" i="17" s="1"/>
  <c r="M85" i="17" s="1"/>
  <c r="E149" i="20" l="1"/>
  <c r="G148" i="20"/>
  <c r="H70" i="13"/>
  <c r="F70" i="13"/>
  <c r="E70" i="13"/>
  <c r="G68" i="13"/>
  <c r="G70" i="13" s="1"/>
  <c r="R275" i="16"/>
  <c r="Q277" i="16"/>
  <c r="P277" i="16"/>
  <c r="O277" i="16"/>
  <c r="N277" i="16"/>
  <c r="R277" i="16" s="1"/>
  <c r="P275" i="16"/>
  <c r="P282" i="16" s="1"/>
  <c r="R282" i="16" s="1"/>
  <c r="K73" i="13"/>
  <c r="L73" i="13" s="1"/>
  <c r="M73" i="13" s="1"/>
  <c r="N73" i="13" s="1"/>
  <c r="O73" i="13" s="1"/>
  <c r="P73" i="13" s="1"/>
  <c r="Q73" i="13" s="1"/>
  <c r="R73" i="13" s="1"/>
  <c r="I68" i="13" l="1"/>
  <c r="G149" i="20"/>
  <c r="G150" i="20"/>
  <c r="I70" i="13"/>
  <c r="D49" i="11" l="1"/>
  <c r="H74" i="13"/>
  <c r="K70" i="13"/>
  <c r="L37" i="14"/>
  <c r="K37" i="14"/>
  <c r="N37" i="14" s="1"/>
  <c r="L36" i="14"/>
  <c r="K36" i="14"/>
  <c r="N36" i="14" s="1"/>
  <c r="L35" i="14"/>
  <c r="K35" i="14"/>
  <c r="N35" i="14" s="1"/>
  <c r="L34" i="14"/>
  <c r="K34" i="14"/>
  <c r="N34" i="14" s="1"/>
  <c r="N33" i="14"/>
  <c r="O38" i="14"/>
  <c r="L33" i="14"/>
  <c r="L38" i="14" s="1"/>
  <c r="M33" i="14"/>
  <c r="K33" i="14"/>
  <c r="J38" i="14"/>
  <c r="F28" i="14"/>
  <c r="E28" i="14"/>
  <c r="D28" i="14"/>
  <c r="I91" i="14"/>
  <c r="I94" i="14" s="1"/>
  <c r="J91" i="14"/>
  <c r="J94" i="14" s="1"/>
  <c r="M34" i="14" l="1"/>
  <c r="M35" i="14"/>
  <c r="M36" i="14"/>
  <c r="M37" i="14"/>
  <c r="K38" i="14"/>
  <c r="N38" i="14"/>
  <c r="G56" i="11"/>
  <c r="G55" i="11"/>
  <c r="G54" i="11"/>
  <c r="F57" i="11"/>
  <c r="G57" i="11" s="1"/>
  <c r="F58" i="11"/>
  <c r="G58" i="11" s="1"/>
  <c r="E59" i="11"/>
  <c r="D59" i="11"/>
  <c r="D28" i="11"/>
  <c r="Q271" i="16"/>
  <c r="Q273" i="16" s="1"/>
  <c r="O271" i="16"/>
  <c r="O273" i="16" s="1"/>
  <c r="N271" i="16"/>
  <c r="N273" i="16" s="1"/>
  <c r="P269" i="16"/>
  <c r="S269" i="16" s="1"/>
  <c r="Q272" i="16"/>
  <c r="Q270" i="16"/>
  <c r="P270" i="16"/>
  <c r="P272" i="16" s="1"/>
  <c r="O270" i="16"/>
  <c r="O272" i="16" s="1"/>
  <c r="N270" i="16"/>
  <c r="N272" i="16" s="1"/>
  <c r="S272" i="16" s="1"/>
  <c r="S268" i="16"/>
  <c r="R261" i="16"/>
  <c r="O256" i="16"/>
  <c r="O258" i="16" s="1"/>
  <c r="N258" i="16"/>
  <c r="G26" i="14"/>
  <c r="I36" i="14" s="1"/>
  <c r="G25" i="14"/>
  <c r="I35" i="14" s="1"/>
  <c r="G24" i="14"/>
  <c r="I34" i="14" s="1"/>
  <c r="G23" i="14"/>
  <c r="F34" i="11"/>
  <c r="D48" i="11"/>
  <c r="D50" i="11" s="1"/>
  <c r="F36" i="11"/>
  <c r="F35" i="11"/>
  <c r="F33" i="11"/>
  <c r="F32" i="11"/>
  <c r="F46" i="11"/>
  <c r="F45" i="11"/>
  <c r="F43" i="11"/>
  <c r="E47" i="11"/>
  <c r="F42" i="11"/>
  <c r="F25" i="11"/>
  <c r="F24" i="11"/>
  <c r="F23" i="11"/>
  <c r="F22" i="11"/>
  <c r="E26" i="11"/>
  <c r="D26" i="11"/>
  <c r="F26" i="11" s="1"/>
  <c r="E52" i="11" l="1"/>
  <c r="S270" i="16"/>
  <c r="P271" i="16"/>
  <c r="P273" i="16" s="1"/>
  <c r="S273" i="16" s="1"/>
  <c r="I33" i="14"/>
  <c r="I38" i="14" s="1"/>
  <c r="G28" i="14"/>
  <c r="F59" i="11"/>
  <c r="G59" i="11" s="1"/>
  <c r="H59" i="11" s="1"/>
  <c r="S271" i="16"/>
  <c r="M38" i="14"/>
  <c r="E37" i="11"/>
  <c r="F37" i="11"/>
  <c r="D47" i="11"/>
  <c r="F44" i="11"/>
  <c r="F47" i="11" s="1"/>
  <c r="D52" i="11" s="1"/>
</calcChain>
</file>

<file path=xl/sharedStrings.xml><?xml version="1.0" encoding="utf-8"?>
<sst xmlns="http://schemas.openxmlformats.org/spreadsheetml/2006/main" count="1747" uniqueCount="938">
  <si>
    <t>Variable</t>
  </si>
  <si>
    <t>Nombre corto</t>
  </si>
  <si>
    <t>Descripción</t>
  </si>
  <si>
    <t>Situación económica del país</t>
  </si>
  <si>
    <t>Situación política del país</t>
  </si>
  <si>
    <t>Visión del proyecto UArtes</t>
  </si>
  <si>
    <t>Imaginario social de la cultura.</t>
  </si>
  <si>
    <t>Base legal y Reglamentación</t>
  </si>
  <si>
    <t>Financiamiento Institucional</t>
  </si>
  <si>
    <t>Sistema de educación superior</t>
  </si>
  <si>
    <t>Evaluación de la calidad Universitaria</t>
  </si>
  <si>
    <t>Formación de audiencias</t>
  </si>
  <si>
    <t>Sistema de Gestión de la Educomunicación</t>
  </si>
  <si>
    <t>Diversidad cultural/ Interculturalidad / Decolonialidad</t>
  </si>
  <si>
    <t>Internacionalización e Integración</t>
  </si>
  <si>
    <t>Democratización del ámbito artístico</t>
  </si>
  <si>
    <t>Generación de Economías Culturales y Creativas</t>
  </si>
  <si>
    <t>Vinculación con la sociedad</t>
  </si>
  <si>
    <t xml:space="preserve">Coordinación Interinstitucional </t>
  </si>
  <si>
    <t>Producción y circulación</t>
  </si>
  <si>
    <t>Investigación y creación de saberes y procesos artísticos</t>
  </si>
  <si>
    <t>Participación de artistas con trayectoria</t>
  </si>
  <si>
    <t>Innovación Cultural</t>
  </si>
  <si>
    <t>Políticas de inclusión y Acciones Afirmativas</t>
  </si>
  <si>
    <t>Entorno académico de aprendizaje y producción Artística</t>
  </si>
  <si>
    <t>Gestión de la Información y del conocimiento</t>
  </si>
  <si>
    <t>Desarrollo de talento Humano de la UArtes</t>
  </si>
  <si>
    <t>Modelo pedagógico y modalidad de Estudios</t>
  </si>
  <si>
    <t>Sistema de información institucional</t>
  </si>
  <si>
    <t>Perfil de salida de los estudiantes</t>
  </si>
  <si>
    <t>Éxito estudiantil</t>
  </si>
  <si>
    <t>Infraestructura y servicios</t>
  </si>
  <si>
    <t>Gestión Universitaria</t>
  </si>
  <si>
    <t>Políticas UArtes</t>
  </si>
  <si>
    <t>Fortalecimiento de la docencia</t>
  </si>
  <si>
    <t>Formación en Artes</t>
  </si>
  <si>
    <t>Dialogo con el Contexto local institucional</t>
  </si>
  <si>
    <t>SiEcP</t>
  </si>
  <si>
    <t>SiPol</t>
  </si>
  <si>
    <t>ViPrUA</t>
  </si>
  <si>
    <t>ImaSoC</t>
  </si>
  <si>
    <t>BaLe</t>
  </si>
  <si>
    <t>FinIns</t>
  </si>
  <si>
    <t>SES</t>
  </si>
  <si>
    <t>EvCaU</t>
  </si>
  <si>
    <t>FoAu</t>
  </si>
  <si>
    <t>EduCo m</t>
  </si>
  <si>
    <t>IntCu</t>
  </si>
  <si>
    <t>Inter</t>
  </si>
  <si>
    <t>DeArp</t>
  </si>
  <si>
    <t>GeEmC u</t>
  </si>
  <si>
    <t>Vin</t>
  </si>
  <si>
    <t>CorInt</t>
  </si>
  <si>
    <t>PrCi</t>
  </si>
  <si>
    <t>InvArt</t>
  </si>
  <si>
    <t>PaArt</t>
  </si>
  <si>
    <t>InCu</t>
  </si>
  <si>
    <t>PoIn</t>
  </si>
  <si>
    <t>EnApPo</t>
  </si>
  <si>
    <t>GeInCo</t>
  </si>
  <si>
    <t>ForThU</t>
  </si>
  <si>
    <t>MoPe</t>
  </si>
  <si>
    <t>SiInIn</t>
  </si>
  <si>
    <t>PSa</t>
  </si>
  <si>
    <t>ExAc</t>
  </si>
  <si>
    <t>InSe</t>
  </si>
  <si>
    <t>GesUni</t>
  </si>
  <si>
    <t>PoUar</t>
  </si>
  <si>
    <t>FoDoc</t>
  </si>
  <si>
    <t>ForArt</t>
  </si>
  <si>
    <t>DiaCon</t>
  </si>
  <si>
    <t>Estabilidad económica y funcionamiento de la economía Nacional</t>
  </si>
  <si>
    <t>Concepción ideológica, aplicación de políticas de estado del gobierno</t>
  </si>
  <si>
    <t>Visión y direccionamiento político-estratégico se mantiene potenciando y consolidando los logros y las concreciones hasta la fecha.</t>
  </si>
  <si>
    <t>Reconocimiento del campo cultural en tanto matriz generadora de conocimientos y representaciones de las prácticas artísticas, creativas, imaginativas, simbólicas de la Sociedad</t>
  </si>
  <si>
    <t>Disponibilidad de Recursos fiscales y autogestión para el desarrollo universitario</t>
  </si>
  <si>
    <t>Nivel de reconocimiento y articulación de la Educación Superior en artes como subsistema del Sistema Nacional de Educación.</t>
  </si>
  <si>
    <t>Evaluación externa para aseguramiento de la calidad y categorización que incorpora el sistema de desempeño docente</t>
  </si>
  <si>
    <t>Sistema de Gestión de la educomunicación institucional dirigida a fortalecer los procesos internos y externos.</t>
  </si>
  <si>
    <t>Reconocimiento de la diversidad cultural, alteridad y la valoración de sus lenguas, dialogo de saberes, conocimientos y prácticas artísticas y simbólicas en todos los ámbitos y espacios locales, regionales y nacionales.</t>
  </si>
  <si>
    <t>Dinámica de integración regional, intercambio y movilidad de: programas académicos y de investigación, docentes, estudiantes y autoridades a nivel internacional.</t>
  </si>
  <si>
    <t>Existencia y acceso a oportunidades a medios, espacios y tecnologías para la creación, producción e innovación artística y cultural.</t>
  </si>
  <si>
    <t>Procesos colaborativos para la producción, circulación, difusión y consumo de bienes y servicios artísticos y culturales que contribuyan al cambio de la matriz productiva.</t>
  </si>
  <si>
    <t>Generación de procesos y mecanismos de articulación con sectores sociales y productivos glocales, para el diseño, ejecución, monitoreo y evaluación de programas y proyectos y procesos artísticos y culturales.</t>
  </si>
  <si>
    <t>Comunicación y coordinación con Instituciones de educación superior y otras organizaciones públicas y privadas.</t>
  </si>
  <si>
    <t>Producción y circulación de publicaciones, bienes y servicios culturales, artísticos, científicos y pedagógicos.</t>
  </si>
  <si>
    <t>Generación, articulación, vinculación, desarrollo y fortalecimiento de conocimientos, teorías, saberes, procesos y prácticas en artes, sobre las artes, a través de las artes y para las artes.</t>
  </si>
  <si>
    <t>Participación y reconocimiento de artistas con trayectoria y gestores culturales y portadores de saberes y conocimiento en los procesos de la Universidad.</t>
  </si>
  <si>
    <t>Procesos colaborativos para la generación de nuevos conocimientos, bienes y servicios artísticos y culturales a partir de la investigación y experimentación.</t>
  </si>
  <si>
    <t>Decisiones dirigidas a la igualdad de oportunidades a grupos excluidos históricamente, con equidad y enfoque de género.</t>
  </si>
  <si>
    <t>Disponibilidad de entornos y espacios de trabajo, generación y aplicación de instrumentos y condiciones didácticas, metodológicas y tecnológicas.</t>
  </si>
  <si>
    <t>Proceso de acceso, circulación y generación de la información y del conocimiento para su contribución a la gestión universitaria, a los problemas sociales y a las economías de la cultura.</t>
  </si>
  <si>
    <t>Formación continua de artistas, investigadores, docentes universitarios y personal administrativo, y práctica artística permanente como base de la producción y la gestión del conocimiento.</t>
  </si>
  <si>
    <t>Aplicación del modelo pedagógico Institucional a las modalidades presencial, semipresencial y a distancia de acuerdo con disposiciones reglamentarias</t>
  </si>
  <si>
    <t>Sistema modular de generación, ordenamiento y sistematización de la información para uso interno y externo</t>
  </si>
  <si>
    <t>Dominio de su campo, nivel B2 de lengua extranjera, Dominio en habilidades pedagógicas en su campo, pensamiento científico, crítico y conciencia social</t>
  </si>
  <si>
    <t>Proyección de perfil laboral, docente del estudiante durante el proceso universitario, procesos que fortalecen las posibilidades de ingreso a la Universidad, de titulación y de acceso a la formación continua y de postgrado, así como también al mercado laboral.</t>
  </si>
  <si>
    <t>Reconocimiento, disponibilidad y accesibilidad de espacio físico y tecnológico y de servicios específicos y actualizados para cada carrera en función de sus necesidades en aras del cumplimiento de los objetivos de cada carreara y de la universidad.</t>
  </si>
  <si>
    <t>Ciclo de la Planificación y Gestión Universitaria: análisis situacional, planificación, evaluación y control.</t>
  </si>
  <si>
    <t>Directrices, procesos y procedimientos de docencia, investigación, vinculación con la sociedad e innovación y producción.</t>
  </si>
  <si>
    <t>Generación de formas innovadoras de transmisión de saberes, prácticas y conocimientos a los estudiantes. Actualización y relevancia de conocimientos de los docentes y continuidad docente en el proceso de formación.</t>
  </si>
  <si>
    <t>Analizar las actuales y posibles relaciones entre la universidad y los gestores y actores culturales de la ciudad de Guayaquil y sus sedes, así también como con los integrantes del campo de la cultura en este medio</t>
  </si>
  <si>
    <t>Base legal y Reglamentación, que permita la planificación, el desarrollo, la evaluación y la proyección de las actividades de la universidad.</t>
  </si>
  <si>
    <t>Procesos Universitarios que garantizan el derecho a la educación superior en artes desde un modelo educativo integral: tecnológico, de pregrado, de postgrados y de educación continua, en sinergia con los procesos generales del sistema de Educación
Superior</t>
  </si>
  <si>
    <t>N°</t>
  </si>
  <si>
    <t>Metodología</t>
  </si>
  <si>
    <t>Descripción de las variables</t>
  </si>
  <si>
    <r>
      <rPr>
        <b/>
        <sz val="11"/>
        <color theme="1"/>
        <rFont val="Calibri"/>
        <family val="2"/>
        <scheme val="minor"/>
      </rPr>
      <t>1.- Matriz de Influencias Directas (MID</t>
    </r>
    <r>
      <rPr>
        <sz val="11"/>
        <color theme="1"/>
        <rFont val="Calibri"/>
        <family val="2"/>
        <scheme val="minor"/>
      </rPr>
      <t>): Describe las relaciones de influencias directas entre las variables que definen el sistema. El método de llenado de la matriz es cualitativo. Por cada pareja de variables, se plantean la pregunta siguiente:
¿Existe una relación de influencia directa entre la variable i y la variable j? Si es que no, se califica con 0, en el caso contrario, se establece si esta relación de influencia directa es, débil (1), mediana (2), fuerte (3) o potencial (P).</t>
    </r>
  </si>
  <si>
    <t xml:space="preserve">La comparación de la jerarquización de las variables en las diferentes clasificaciones (directa, indirecta y potencial) es un proceso que permite confirmar la importancia de ciertas variables pero, de igual manera, permite develar aquellas variables que, en razón de sus acciones indirectas, juegan un papel principal, que la clasificación directa no ponía de manifiesto. </t>
  </si>
  <si>
    <t>Descripción de variables</t>
  </si>
  <si>
    <t>Mapa de influencias y dependencias</t>
  </si>
  <si>
    <r>
      <rPr>
        <b/>
        <sz val="11"/>
        <color theme="1"/>
        <rFont val="Calibri"/>
        <family val="2"/>
        <scheme val="minor"/>
      </rPr>
      <t>2.-</t>
    </r>
    <r>
      <rPr>
        <sz val="11"/>
        <color theme="1"/>
        <rFont val="Calibri"/>
        <family val="2"/>
        <scheme val="minor"/>
      </rPr>
      <t xml:space="preserve"> </t>
    </r>
    <r>
      <rPr>
        <b/>
        <sz val="11"/>
        <color theme="1"/>
        <rFont val="Calibri"/>
        <family val="2"/>
        <scheme val="minor"/>
      </rPr>
      <t>Matriz de Impactos Cruzados Multiplicación Aplicada para una Clasificación (MICMAC</t>
    </r>
    <r>
      <rPr>
        <sz val="11"/>
        <color theme="1"/>
        <rFont val="Calibri"/>
        <family val="2"/>
        <scheme val="minor"/>
      </rPr>
      <t>): Esta matriz sirve para procesar las variables y ubicar aquellas que se pueden considerar como los factores de cambio o variables motrices del sistema</t>
    </r>
  </si>
  <si>
    <t>Propuesta de Actualización</t>
  </si>
  <si>
    <t>Observación</t>
  </si>
  <si>
    <t>Año</t>
  </si>
  <si>
    <t>Tasa bruta de matriculación de Educación Superior</t>
  </si>
  <si>
    <t>1.1</t>
  </si>
  <si>
    <t>1.2</t>
  </si>
  <si>
    <t>2.1</t>
  </si>
  <si>
    <t>2.2</t>
  </si>
  <si>
    <t>Plan Actual (2017-2035)</t>
  </si>
  <si>
    <t>Criterios de educación superior</t>
  </si>
  <si>
    <t>Fuente: Senescyt, Inec</t>
  </si>
  <si>
    <t>En base a datos históricos de la Tasa Bruta de Matriculación en Educación Superior (TbMES), se realiza una proyección de metas hasta el año 2035 (año meta del actual Plan Prospectivo).</t>
  </si>
  <si>
    <t>Incremento Porcentual</t>
  </si>
  <si>
    <t>Promedio Porcentual</t>
  </si>
  <si>
    <t>Pdp(diferencia)</t>
  </si>
  <si>
    <t>Pip(incremento)</t>
  </si>
  <si>
    <t>Matriculados en Artes y Humanidades</t>
  </si>
  <si>
    <t>Total de Matriculados</t>
  </si>
  <si>
    <t>Porcentaje de matriculados</t>
  </si>
  <si>
    <t>Matrículas en Artes y Humanidades</t>
  </si>
  <si>
    <t>Fuente: Senescyt</t>
  </si>
  <si>
    <t>Tasa 
(TbMSE)</t>
  </si>
  <si>
    <t>En base a datos obtenidos,  por los registros Administrativos de la Senescyt, de los personas que se han matriculado en carreras del campo de Artes y Humanidades entre los años 2015-2020 se puede obtener el porcentaje del total de matriculados y su respectivo incremento anual</t>
  </si>
  <si>
    <t>Al analizar un análisis acerca del porcentaje de matriculados en el campo de Artes y Humanidades, con respecto al total de matriculados en la Educación Superior, se observa que este porcentaje está alredor del 3%.</t>
  </si>
  <si>
    <t>Proyección de Matriculación en Artes y Humanidades</t>
  </si>
  <si>
    <t>Proyección</t>
  </si>
  <si>
    <t>Matrículas</t>
  </si>
  <si>
    <t>Títulación</t>
  </si>
  <si>
    <t>Evaluación de variables usadas en Plan 2017-2035</t>
  </si>
  <si>
    <t>Artes y Humanidades</t>
  </si>
  <si>
    <t>Total</t>
  </si>
  <si>
    <t>Universidad de las Artes</t>
  </si>
  <si>
    <t>Cantidad</t>
  </si>
  <si>
    <t>Porcentaje</t>
  </si>
  <si>
    <t>Uartes/ Campo</t>
  </si>
  <si>
    <t>Campo/ Total</t>
  </si>
  <si>
    <t>Títulos Registrados a nivel Nacional</t>
  </si>
  <si>
    <t>No solo se debe considerar los registros de matriculación en el campo de Artes y Humanidades, como criterio de análisis, puesto que se pueden presentar diversos factores que dificulten la continuidad del estudio sino que además se debe complementar con la cantidad de títulos registrados en dicho campo, ya que esta información es la que determina la cantidad de estudiantes que finalizan las carreras</t>
  </si>
  <si>
    <t>En lo referente al total de personas que se titularon en el campo de Artes y Humanidades, con respecto al total nacional, se tiene el porcentaje es del 3%.</t>
  </si>
  <si>
    <t>Incremento porcentual</t>
  </si>
  <si>
    <t>La Universidad de las Artes, aunque inició sus actividades desde el año 2015, se puede observar que entre los años 2019 y 2020 ha obtenido un incremento porcentual del 54,7%. Se puede observar que desde el año 2018, donde empezaron a titular estudiantes, se evidencia una tendencia creciente.</t>
  </si>
  <si>
    <t>Criterios</t>
  </si>
  <si>
    <t>Carrera</t>
  </si>
  <si>
    <t>Artes Musicales y Sonoras</t>
  </si>
  <si>
    <t>Artes Visuales</t>
  </si>
  <si>
    <t>Cine</t>
  </si>
  <si>
    <t>Creación Teatral</t>
  </si>
  <si>
    <t>Danza</t>
  </si>
  <si>
    <t>Literatura</t>
  </si>
  <si>
    <t>Producción musical y Sonora</t>
  </si>
  <si>
    <t>2021
(1 Sem)</t>
  </si>
  <si>
    <t>Fuente: Sistema de Gestión Académica (Uartes), Rendición de Cuentas y LOTAIP</t>
  </si>
  <si>
    <t>2.1.2 Matrículas y Títulos en Carreras de Artes y Humanidades</t>
  </si>
  <si>
    <t>Proyección de Metas de Tasa bruta de Matriculación de Educación Superior</t>
  </si>
  <si>
    <t>Debido a que aún se no cuenta con metas establecidas para este indicador, se desarrollará dos propuestas de proyección de metas. La formúla a utilizar (para ambas propuestas) será por medio de una progresión aritmética, partiendo desde el año 2019 (último dato obtenido) más el promedio de la diferencia porcentual  (primera propuesta) o más el promedio del incremento porcentual (segunda propuesta), las fórmulas de las propuestas serían:</t>
  </si>
  <si>
    <t>Pimera propuesta</t>
  </si>
  <si>
    <t>Segunda propuesta</t>
  </si>
  <si>
    <t>Matrículas de Tercer  y Cuarto Nivel</t>
  </si>
  <si>
    <t>Matrículas de Cuarto Nivel por tipo de Maestrías</t>
  </si>
  <si>
    <t>Maestría</t>
  </si>
  <si>
    <t>Fotografía y Sociedad en América Latina</t>
  </si>
  <si>
    <t>Políticas Culturales y Gestión de las Artes</t>
  </si>
  <si>
    <t>Composición musical y Artes sonoras</t>
  </si>
  <si>
    <t>Escritura creativa</t>
  </si>
  <si>
    <t>Nivelación*</t>
  </si>
  <si>
    <t>* Se considera esta infromación, debido a que son estudiantes que aún no tienen definido la carrera a seguir.</t>
  </si>
  <si>
    <t>Desde el inicio de actividades en la Universidad de las Artes se ha contado con estudiantes interesados en carreras relacionadas al arte, por lo que se evidencia el incremento de estudiantes en las diferentes carreras y este incremento evidencia que la oferta que brinda la Universidad genera aceptación en la población y con esto se puede generar una proyección a largo plazo sobre el número de estudiantes</t>
  </si>
  <si>
    <t>En lo referente al número de estudiantes, que han optado por una maestría, se evidencia una aceptación e interés por parte de la ciudadanía, por lo que se debe considerar la elaboración de estrategias a largo plazo que impulsen a captar mayor número de estudiantes</t>
  </si>
  <si>
    <t>Considerando los datos históricos y el promedio de incremento porcentual, en lo referente a matriculación de tercer nivel, se puede realizar una proyección de estudiantes para los siguientes años usando la progresión aritmética:</t>
  </si>
  <si>
    <t>Índice</t>
  </si>
  <si>
    <t>2.1.1</t>
  </si>
  <si>
    <t>2.1.2</t>
  </si>
  <si>
    <t>2.1.3</t>
  </si>
  <si>
    <t xml:space="preserve"> Tasa bruta de matriculación en educación superior</t>
  </si>
  <si>
    <t xml:space="preserve"> Matriculación y titulación en Artes</t>
  </si>
  <si>
    <t xml:space="preserve"> Matriculación en la Universidad</t>
  </si>
  <si>
    <t>1.</t>
  </si>
  <si>
    <t>Sostenibilidad</t>
  </si>
  <si>
    <t>Vinculación</t>
  </si>
  <si>
    <t>Investigación</t>
  </si>
  <si>
    <t>Academia</t>
  </si>
  <si>
    <t>Fortalecimiento Institucional</t>
  </si>
  <si>
    <t>En base a las variables definidas, en el actual Plan Prospectivo, se puede categorizar dichas variables según la pertinencia del campo: Sostenibilidad, Academia, Investigación, Vinculación (a la sociedad e internalización), Fortalecimiento Institucional. A excepción de sostenibilidad esta categorización se encuentra alineada a las que son homologadas para las universidades en el país.</t>
  </si>
  <si>
    <t>Creación y producción de contenidos que posición en el país y a los jóvenes como factores activos que reconocen y valoran el papel de las artes y la cultura</t>
  </si>
  <si>
    <t>Por ser una universidad especializada en Artes, los temas de investigación deben referirse a la producción, creación o producción de material artístico</t>
  </si>
  <si>
    <t>ANTECEDENTE</t>
  </si>
  <si>
    <t>Definición del año</t>
  </si>
  <si>
    <t>Recomiendan de por lo menos 20 años</t>
  </si>
  <si>
    <t>20 años</t>
  </si>
  <si>
    <t>2 ciclos de vigencia de las carreras (CES)</t>
  </si>
  <si>
    <t>5 períodos de gobierno</t>
  </si>
  <si>
    <t>4 períodos de rector</t>
  </si>
  <si>
    <t>Se recomienda este para que los periodos de rector sean completos</t>
  </si>
  <si>
    <t>Cambios en la Metodología</t>
  </si>
  <si>
    <t xml:space="preserve">Análisis actores, </t>
  </si>
  <si>
    <t>Definición de variables</t>
  </si>
  <si>
    <t xml:space="preserve">Análisis multivariables, </t>
  </si>
  <si>
    <t xml:space="preserve">matriz de entrada, </t>
  </si>
  <si>
    <t xml:space="preserve">sistema estadístico, </t>
  </si>
  <si>
    <t xml:space="preserve">análisis BCG, </t>
  </si>
  <si>
    <t>Matriz de análisis brechas</t>
  </si>
  <si>
    <t xml:space="preserve">Dendogramas, </t>
  </si>
  <si>
    <t>Marco lógico</t>
  </si>
  <si>
    <t>Cualitativa</t>
  </si>
  <si>
    <t>Sin información histórica</t>
  </si>
  <si>
    <t>Sin construcción de escenarios</t>
  </si>
  <si>
    <t>Propuesta</t>
  </si>
  <si>
    <t>Acoplar la Guia Metodológica de Seretaria Nacional de Planifiación (2019 para GADS)</t>
  </si>
  <si>
    <t>EL PENSAMIENTO PROSPECTIVO Y SUS ENFOQUES
EN LAS ORGANIZACIONES LATINOAMERICANAS</t>
  </si>
  <si>
    <t>Fase</t>
  </si>
  <si>
    <t>Escenarios</t>
  </si>
  <si>
    <t>Lineamientos estrategicos</t>
  </si>
  <si>
    <t xml:space="preserve">Diagnóstico estratégico </t>
  </si>
  <si>
    <t>Diagnóstico estratégico sintético</t>
  </si>
  <si>
    <t>Definición de ejes
de consulta</t>
  </si>
  <si>
    <t>Definición de
variables de
estudio</t>
  </si>
  <si>
    <t>Alistamiento</t>
  </si>
  <si>
    <t>Análisis
externo</t>
  </si>
  <si>
    <t>Identificación
de factores de
cambio</t>
  </si>
  <si>
    <t>Etapa</t>
  </si>
  <si>
    <t>Atividad</t>
  </si>
  <si>
    <t>Análisis
interno</t>
  </si>
  <si>
    <t>Diagnóstico</t>
  </si>
  <si>
    <t>Vigilancia
tecnológica PESTEL</t>
  </si>
  <si>
    <t>Análisis de
tendencias</t>
  </si>
  <si>
    <t>Análisis jurídico,
normativo,
político</t>
  </si>
  <si>
    <t xml:space="preserve">Análisis
de actores
involucrados
</t>
  </si>
  <si>
    <t>MACTOR</t>
  </si>
  <si>
    <t>Análisis sectorial</t>
  </si>
  <si>
    <t>Análisis por
sectores</t>
  </si>
  <si>
    <t>Recolección de
información del
entorno interno</t>
  </si>
  <si>
    <t>Análisis
situacional
interno</t>
  </si>
  <si>
    <t>Análisis de
desempeño del
sistema</t>
  </si>
  <si>
    <t>Talleres con
actores</t>
  </si>
  <si>
    <t>Análisis de
problemáticas</t>
  </si>
  <si>
    <t>Análisis
diagnóstico</t>
  </si>
  <si>
    <t>Árbol de
problemas
(Marco Lógico)</t>
  </si>
  <si>
    <t>Análisis DOFA</t>
  </si>
  <si>
    <t>Consulta con
actores y
expertos</t>
  </si>
  <si>
    <t>Consulta a
expertos</t>
  </si>
  <si>
    <t>HOYY</t>
  </si>
  <si>
    <t>CPGE</t>
  </si>
  <si>
    <t>Presentación de diagnóstico</t>
  </si>
  <si>
    <t>Retos-
Potencialidades-
Sinergias-
Necesidades-
Desafíos</t>
  </si>
  <si>
    <t>1. Definición del año</t>
  </si>
  <si>
    <t>2. Cambios en la Metodología</t>
  </si>
  <si>
    <t>Base teórica:</t>
  </si>
  <si>
    <t>Preparatoria</t>
  </si>
  <si>
    <t>Actividad</t>
  </si>
  <si>
    <t>Instrumentos</t>
  </si>
  <si>
    <t>Estadísticas e
información por
áreas o unidades
de análisis</t>
  </si>
  <si>
    <t>(Matriz EFE-EFI)</t>
  </si>
  <si>
    <t>Taller con actores</t>
  </si>
  <si>
    <t>Escenarios: optimista, pesimista, tendencial, deseable</t>
  </si>
  <si>
    <t>Con comunidad universitaria  y CPGE</t>
  </si>
  <si>
    <t>Con autoridades, Actores estratégicos  y CPGE</t>
  </si>
  <si>
    <t>Actual PP 2035</t>
  </si>
  <si>
    <t>Desventajas actuales</t>
  </si>
  <si>
    <t>Fases</t>
  </si>
  <si>
    <t>Responsbales</t>
  </si>
  <si>
    <t>Plazo</t>
  </si>
  <si>
    <t>Taller:La 1ra sem sep/2021
Propuesta escenarios Sep 20-2021</t>
  </si>
  <si>
    <t>Hasta 25 sep-2021</t>
  </si>
  <si>
    <t>Interno CPGE y Rectorado</t>
  </si>
  <si>
    <t>Tomados de base legal</t>
  </si>
  <si>
    <t>Definición de variables de
estudio</t>
  </si>
  <si>
    <t>Definición de ejes de consulta</t>
  </si>
  <si>
    <t xml:space="preserve">Identificación de factores de
cambio </t>
  </si>
  <si>
    <t>Taller de validación de factores de cambio</t>
  </si>
  <si>
    <t>Definición de escenario apuesta</t>
  </si>
  <si>
    <t>Estructura de PP 20????</t>
  </si>
  <si>
    <t>Objetivos estratégicos</t>
  </si>
  <si>
    <t>Formulación de metas e indicadores</t>
  </si>
  <si>
    <t>Acciones estratégicas</t>
  </si>
  <si>
    <t>Ruta estratégica</t>
  </si>
  <si>
    <t>Daignóstico</t>
  </si>
  <si>
    <t>Antecedente</t>
  </si>
  <si>
    <t>Bibliografía</t>
  </si>
  <si>
    <t>Optimista</t>
  </si>
  <si>
    <t>Tendencial</t>
  </si>
  <si>
    <t>Deseable</t>
  </si>
  <si>
    <t xml:space="preserve">
Tasa de matriculación en carreras de artes y humanidades</t>
  </si>
  <si>
    <t xml:space="preserve">
Matriculación en la Universidad de las Artes</t>
  </si>
  <si>
    <t xml:space="preserve">Número de carreras aprobadas </t>
  </si>
  <si>
    <t>Pasivos laborales con titulares</t>
  </si>
  <si>
    <t>Vigencia de las carreras al 2032</t>
  </si>
  <si>
    <t>Variables</t>
  </si>
  <si>
    <t xml:space="preserve">Variables </t>
  </si>
  <si>
    <t>Variables agrupadas por ejes</t>
  </si>
  <si>
    <t>Ponderación de variables</t>
  </si>
  <si>
    <t>Clasificación 1: Ejes de ES</t>
  </si>
  <si>
    <t>Categoría: Cualitativa o cuantitativa</t>
  </si>
  <si>
    <t>CN</t>
  </si>
  <si>
    <t>Variables cualitativas y cuantitativas</t>
  </si>
  <si>
    <t>Variables internas y externas</t>
  </si>
  <si>
    <t>Aporte en los escenarios</t>
  </si>
  <si>
    <t>Tasa bruta de matriculación de educación superior</t>
  </si>
  <si>
    <t>Desagregar por universidades públicas</t>
  </si>
  <si>
    <t>Gasto corriente asignado, codificado, comprometido y devengado en la Uartes</t>
  </si>
  <si>
    <t>Calidad y Exelencia Académica</t>
  </si>
  <si>
    <t>Eficiencia Admministrativa y Financiera</t>
  </si>
  <si>
    <t>Justicia y Equidad</t>
  </si>
  <si>
    <t>Fopedeupo</t>
  </si>
  <si>
    <t>Pertinencia</t>
  </si>
  <si>
    <t>Formación y gestión académica</t>
  </si>
  <si>
    <t>Gestión de la investigación</t>
  </si>
  <si>
    <t>Gestion de la vinculación con la colectividad</t>
  </si>
  <si>
    <t>Gestión institucional</t>
  </si>
  <si>
    <t>Recursos fiscales de gratuidad</t>
  </si>
  <si>
    <t>Recursos fiscales de funcionamiento</t>
  </si>
  <si>
    <t>Recursos fiscales de compensación por donaciones impuesto a la renta</t>
  </si>
  <si>
    <t>Preasignación recaudación de IVA</t>
  </si>
  <si>
    <t>Preasignación recaudación de impuesto a la renta</t>
  </si>
  <si>
    <t>Tasa de retención inicial</t>
  </si>
  <si>
    <t>Tasa de Variación de Matrícula</t>
  </si>
  <si>
    <t>Relación de Horas Clase Semanales</t>
  </si>
  <si>
    <t>Tasa de Titulación</t>
  </si>
  <si>
    <t>Gasto en Personal Administrativo en Relación con el Presupuesto Total en Personal</t>
  </si>
  <si>
    <t>Eficiencia en Recaudación de Recursos de Autogestión en Referencia del  presupuesto 
Total</t>
  </si>
  <si>
    <t>Gasto en Investigación y Desarrollo e innovación (I+D+i)</t>
  </si>
  <si>
    <t>Gasto en Vinculación con la Sociedad</t>
  </si>
  <si>
    <t>Tasa de Variación de Matrícula Grupos Históricamente Excluidos (GHE)</t>
  </si>
  <si>
    <t>Paridad de Género en Gobernanza Universitaria</t>
  </si>
  <si>
    <t>Tasa de Variación Ponderada de Oferta de Cupos</t>
  </si>
  <si>
    <t>Registro de Activos Intangibles y Publicaciones con Impacto</t>
  </si>
  <si>
    <t>Tasa de Variación Ponderada de la Oferta Académica</t>
  </si>
  <si>
    <t>Acreditación</t>
  </si>
  <si>
    <t>Públicos - audiencias en arte</t>
  </si>
  <si>
    <t>Autogestión</t>
  </si>
  <si>
    <t>FOPEDEUPO</t>
  </si>
  <si>
    <t>EJES DEL MODELO</t>
  </si>
  <si>
    <t>Eje</t>
  </si>
  <si>
    <t>La acredtación en el PPUArtes al 2045, considera el cumplimiento de los estándares de calidad en la oferta del servicio de educación superior en artes en lo académico, la investigación y creación artística,  la vinculación con la sociedad nacional e internacional, la circulación de contendios, el fomento de los públicos para el arte y la cultura; y como eje transversal el fortaecimiento nstitucional inclusivo y diverso.</t>
  </si>
  <si>
    <t>La autogestión para el PPUArtes 2045 considera la capacidad que tiene la Uartes para la generación de fuentes complementarias de ingresos para mejorar su capacidad académica, invertir en la investigación, en el otorgamiento de becas y ayudas económicas, en formar doctorados, en programas de posgrado, inversión en infraestructura, promoción y difusión cultural, entre otros, en los términos establecidos en la normativa pertinente.</t>
  </si>
  <si>
    <t>Autogestión.</t>
  </si>
  <si>
    <t>Fopedeupo.</t>
  </si>
  <si>
    <t>Acreditación.</t>
  </si>
  <si>
    <t>Públicos - audiencias en arte.</t>
  </si>
  <si>
    <t>Relacionamiento</t>
  </si>
  <si>
    <t>La sostenibilidad contiene a los otros ejes, es de naturaleza externa, pues no se puede actuar en todas las variables que se consideran.</t>
  </si>
  <si>
    <t>La acreditación es igual al fopedeupo, sin embargo las formas de medir y gestionar son diferentes, se consideran sus variables de tipo interno, pues se puede actuar en directamente para influir en las variables.</t>
  </si>
  <si>
    <t>Los públicos se consideran externos, pero se puede actuar en otras entidades rectoras para poder tener un control parcial de ciertas variables.</t>
  </si>
  <si>
    <t>El fopedeupo se considera intenro, dado que las variables que se consideran pueden ser monitoreadas a favor de la Uartes</t>
  </si>
  <si>
    <t>La autogestión se considera de manera interna y se relaciona con la parte interna y externa.</t>
  </si>
  <si>
    <t>Considera las variables que participan en la asignación de recursos económicos destinados anualmente por parte del Estado 
a favor de las universidades y escuelas politécnicas públicas, a través de distribuciónde una fórmula que considere las mejoras institucionales, el desempeño 
comparado con las evaluaciones de calidad establecidas por el Consejo de Aseguramiento de la Calidad de la Educación Superior, y el aporte al cumplimiento de la política pública e igualdad de oportunidades. La distribución tomará en cuenta el cumplimiento de las funciones sustantivas de la educación superior: docencia, investigación, vinculación con la sociedad y gestión.</t>
  </si>
  <si>
    <t>PLAN PROSPECTIVO UARTES 2045</t>
  </si>
  <si>
    <t>La formación de públicos o de audiencias en arte, consideran ese gusto y preferencia de las parsonas por los productos y servicios asociados a  las producciones artísticas y creaciones que se exponen y circulan en ferias, recitales, galerias, teatros, conciertos, libros, poesías, danza, películas, cortometrajes, argometrajes, documentales, etc; así como acciones con actores desde la demanda del arte y la cultura..</t>
  </si>
  <si>
    <t>Para efectos de PPUArtes al 2045 se considera la pertinencia de su oferta académica en los campos detallados en artes,  la demanda de matrículas, la titulación y la empleabilidad de los titulados en las actividades del sector de arte, cultura, educación, entretenimientos entre otros  relacionadas las mismas; que garanticen una participación en la oferta de educación superior y acciones de cooperación entre actores que influyan sobre una oferta en el arte y la cultura.</t>
  </si>
  <si>
    <t xml:space="preserve">En la educación superior pública en artes la sostenibilidad está dada por lograr que la visión de la Uartes sea el resultado de las acciones misionales donde se contribuya al aumento de la tasa de matriculación del país, que los profesionales formados se encuentren realizando actividades relacionadas a las demandas de ocupación de los campos detallados del arte frutos de las pertinencias de las carreras  xxxxxxxxxxxxxxxxxxxxx sostenible </t>
  </si>
  <si>
    <t>Indicador</t>
  </si>
  <si>
    <t>Resultado 2021</t>
  </si>
  <si>
    <t xml:space="preserve">Gasto corriente </t>
  </si>
  <si>
    <t>Gasto corriente</t>
  </si>
  <si>
    <t>FOPEDUPO</t>
  </si>
  <si>
    <t>Base legal</t>
  </si>
  <si>
    <t>Historial de aplicación</t>
  </si>
  <si>
    <t>Pesimista</t>
  </si>
  <si>
    <t>Apuesta</t>
  </si>
  <si>
    <t>Cada 3 años</t>
  </si>
  <si>
    <t>Nombre</t>
  </si>
  <si>
    <t>Cod-</t>
  </si>
  <si>
    <t>Fgc</t>
  </si>
  <si>
    <t>Ftri</t>
  </si>
  <si>
    <t>Ftvm</t>
  </si>
  <si>
    <t>Frhcs</t>
  </si>
  <si>
    <t>Ftt</t>
  </si>
  <si>
    <t>Fgpa</t>
  </si>
  <si>
    <t>Frapt</t>
  </si>
  <si>
    <t>Fgidi</t>
  </si>
  <si>
    <t>Fvs</t>
  </si>
  <si>
    <t>Ftvmge</t>
  </si>
  <si>
    <t>Fpggu</t>
  </si>
  <si>
    <t>Fvpoc</t>
  </si>
  <si>
    <t>Fraipi</t>
  </si>
  <si>
    <t>Ftvpoa</t>
  </si>
  <si>
    <t>Unidad de medida</t>
  </si>
  <si>
    <t>Referencia bibliográfica</t>
  </si>
  <si>
    <t>...FOPEDEUPO</t>
  </si>
  <si>
    <t>…ACREDITACIÓN</t>
  </si>
  <si>
    <t>Ley Orgánica de Educación Superior art. 93</t>
  </si>
  <si>
    <t>El principio de calidad establece la búsqueda continua, auto reflexiva del mejoramiento, aseguramiento y construcción colectiva de la cultura de la calidad educativa superior, con la participación de todos los estamentos de las instituciones de educación superior y el Sistema de Educación Superior, basada en el equilibrio de la docencia, la investigación e innovación y la vinculación con la sociedad, orientadas por la pertinencia, la inclusión, la democratización del acceso y la equidad, la diversidad, la autonomía responsable, la integralidad, la democracia, la producción de conocimiento, el diálogo de saberes, y valores ciudadanos.</t>
  </si>
  <si>
    <t>Art. 350. El sistema de educación superior tiene como finalidad la formación académica y profesional con visión científica y humanista; la investigación científica y tecnológica; la innovación, promoción, desarrollo y difusión de los saberes y las culturas; la construcción de soluciones para los problemas del país, en relación con los objetivos del régimen de desarrollo.</t>
  </si>
  <si>
    <t>El modelo 2019 tiene, en cambio, como línea directriz, la definición de calidad expresada en el art. 93 de la LOR LOES 2018, de la cual se derivan los ejes del modelo de evaluación que son las tres funciones sustantivas de la educación superior, entendidas de manera articulada y equilibrada, que definen el quehacer principal y sustantivo de las instituciones, para cumplir los fines de la educación superior,</t>
  </si>
  <si>
    <t>A los tres ejes o núcleos del modelo de evaluación se añade otro, de carácter general y transversal a las funciones sustantivas, denominado en el modelo “Condiciones institucionales”, que se refiere a aspectos tangibles e intangibles, que constituyen los pilares -las condiciones- sobre los que se levanta el ejercicio de las funciones sustantivas.</t>
  </si>
  <si>
    <t>Ejes:</t>
  </si>
  <si>
    <t>Condiciones institucionaes</t>
  </si>
  <si>
    <t>Docencia</t>
  </si>
  <si>
    <t>Mide la capacidad que tienen las UEP para retener a los estudiantes que se matricularon en primer nivel académico y que pasaron al siguiente nivel.</t>
  </si>
  <si>
    <t>parámetro</t>
  </si>
  <si>
    <t xml:space="preserve">Constituión del Ecuador Art. </t>
  </si>
  <si>
    <t>Proyección de la población</t>
  </si>
  <si>
    <t>Condiciones Institucionales</t>
  </si>
  <si>
    <t>E8: Planificación de los procesos de investigación</t>
  </si>
  <si>
    <t xml:space="preserve"> E2: Ejecución de procesos del profesorado</t>
  </si>
  <si>
    <t xml:space="preserve">E3B: Tasa de formación del profesorado (IES posgrado) </t>
  </si>
  <si>
    <t xml:space="preserve">E3A: Titularidad del profesorado (IES grado y grado-posgrado) </t>
  </si>
  <si>
    <t xml:space="preserve">E4A: Formación del profesorado (IES grado y grado-posgrado) </t>
  </si>
  <si>
    <t xml:space="preserve">E4B: Tasa de formación del profesorado (IES posgrado) </t>
  </si>
  <si>
    <t xml:space="preserve">Estudiantado </t>
  </si>
  <si>
    <t xml:space="preserve">E1: Planificación de los procesos del profesorado </t>
  </si>
  <si>
    <t>E5: Planificación de los procesos del estudiantado</t>
  </si>
  <si>
    <t>E6: Ejecución de los procesos del estudiantado</t>
  </si>
  <si>
    <t>E7: Titulación del estudiantado</t>
  </si>
  <si>
    <t>E9: Ejecución de los procesos de investigación</t>
  </si>
  <si>
    <t>E10: Producción académica y científica</t>
  </si>
  <si>
    <t>E11: Publicación de artículos en revistas indizadas</t>
  </si>
  <si>
    <t>E12: Planificación de los procesos de vinculación con la sociedad</t>
  </si>
  <si>
    <t>E13: Ejecución de los procesos de vinculación con la sociedad</t>
  </si>
  <si>
    <t>E14: Resultados de los procesos de vinculación con la sociedad</t>
  </si>
  <si>
    <t>E15: Planificación estratégica y operativa</t>
  </si>
  <si>
    <t>E16: Infraestructura y equipamiento informático</t>
  </si>
  <si>
    <t>Corriente</t>
  </si>
  <si>
    <t>Inversión</t>
  </si>
  <si>
    <t>Fuentes</t>
  </si>
  <si>
    <t>001 Fiscales</t>
  </si>
  <si>
    <t>002 Autogestión</t>
  </si>
  <si>
    <t xml:space="preserve">201 Colocaciones </t>
  </si>
  <si>
    <t>202 Préstamos externos</t>
  </si>
  <si>
    <t>003 Preasignados</t>
  </si>
  <si>
    <t>Total fopedeupo</t>
  </si>
  <si>
    <t>202 Préstamos externos (ya comprometido)</t>
  </si>
  <si>
    <t>201 Colocaciones  (ya comprometido)</t>
  </si>
  <si>
    <t>Total Preuspuesto sin fopedupo</t>
  </si>
  <si>
    <t>Esenario 2: Con foepedupo de 12,8 millones</t>
  </si>
  <si>
    <t>Total presupuesto</t>
  </si>
  <si>
    <t>Escenario 3: Con fopedeupo y respetando nuestros compromisos</t>
  </si>
  <si>
    <t>Situación actual</t>
  </si>
  <si>
    <t>E17: Bibliotecas</t>
  </si>
  <si>
    <t>E19: Bienestar estudiantil</t>
  </si>
  <si>
    <t>E18: Gestión interna de la calidad</t>
  </si>
  <si>
    <t>E20 Igualdad de oportunidades</t>
  </si>
  <si>
    <t>Planificación</t>
  </si>
  <si>
    <t>Ejecución</t>
  </si>
  <si>
    <t>Resultado</t>
  </si>
  <si>
    <t>Elementos fundamentales</t>
  </si>
  <si>
    <t>Ejes de la evaluación</t>
  </si>
  <si>
    <t xml:space="preserve"> Dimensiones de la evaluación </t>
  </si>
  <si>
    <t xml:space="preserve">Total de estándares </t>
  </si>
  <si>
    <t xml:space="preserve">Ejecución </t>
  </si>
  <si>
    <t>Resultados</t>
  </si>
  <si>
    <t xml:space="preserve">Función sustantiva Docencia (Profesorado y estudiantado) </t>
  </si>
  <si>
    <t>Función sustantiva Investigación</t>
  </si>
  <si>
    <t>Función sustantiva Vinculación con la Sociedad</t>
  </si>
  <si>
    <t>Condiciones institucionales</t>
  </si>
  <si>
    <t>Fuentes de información</t>
  </si>
  <si>
    <t>Ejes Acreditación</t>
  </si>
  <si>
    <t>Proyectivos</t>
  </si>
  <si>
    <t>CRITERIO INERCIAL</t>
  </si>
  <si>
    <t>calidad</t>
  </si>
  <si>
    <t>eficiencia</t>
  </si>
  <si>
    <t>justicia</t>
  </si>
  <si>
    <t>pertinencia</t>
  </si>
  <si>
    <t>iva003</t>
  </si>
  <si>
    <t>renta003</t>
  </si>
  <si>
    <t>compensación</t>
  </si>
  <si>
    <t>Inversión comprometido</t>
  </si>
  <si>
    <t>Inversión libre</t>
  </si>
  <si>
    <t>gratuidad001</t>
  </si>
  <si>
    <t>funcionamiento001</t>
  </si>
  <si>
    <t>Monto a distribuir  2do inf.</t>
  </si>
  <si>
    <t>Tabla Nro. 85 Inf.1er</t>
  </si>
  <si>
    <t>Monto a distribuir 1er inf. Pag. 106</t>
  </si>
  <si>
    <t>E. Bienestar Universitario</t>
  </si>
  <si>
    <t>C. Innovación</t>
  </si>
  <si>
    <t>A. Articulación y sinergias entre funciones sustantivas y entre disciplinas</t>
  </si>
  <si>
    <t>B. Uso social del conocimiento</t>
  </si>
  <si>
    <t>F. Inclusión y equidad</t>
  </si>
  <si>
    <t>G.  Interculturalidad, diálogo de saberes y sostenibilidad ambiental</t>
  </si>
  <si>
    <t>D.Internacionalización</t>
  </si>
  <si>
    <t xml:space="preserve">Cumplimiento satisfatorio </t>
  </si>
  <si>
    <t>Aproximacion al cumplimiento</t>
  </si>
  <si>
    <t>Cumplimiento parcial</t>
  </si>
  <si>
    <t>Cumplimiento insuficiente</t>
  </si>
  <si>
    <t>Incumplimiento</t>
  </si>
  <si>
    <t>Entre 51 al 70%</t>
  </si>
  <si>
    <t>Hasta el 25%</t>
  </si>
  <si>
    <t>Entre 26 al 50%</t>
  </si>
  <si>
    <t>Modelo de evlauación de universidades y escuelas politécnicas -CACES</t>
  </si>
  <si>
    <t>La titulación de las carreras en el campo de las artes</t>
  </si>
  <si>
    <t>Aplicación utilidad</t>
  </si>
  <si>
    <t xml:space="preserve">Metodología de cálculo            </t>
  </si>
  <si>
    <t>Ranking Universidades (28 analizadas)</t>
  </si>
  <si>
    <t>Los datos considerados para el cálculo de la estimación se componen de la siguiente manera:
 Fuente de financiamiento 001-Recursos Fiscales (rubro Funcionamiento y Gratuidad)
 Fuente de financiamiento 003-Preasignados (rubro FOPEDEUPO, compuesto por IVA y RENTA)
 Series históricas de gasto corriente esencial, excluyendo los ítems presupuestarios y grupos de gasto descritos en la sección 4.2 del presente informe.
 Periodo de análisis: ejercicios fiscales cerrados del periodo 2010-2019 utilizando como concepto los valores comprometidos.
Bajo estos parámetros se aplicó una modelización econométrica a través de modelos ARIMA (Modelos Autorregresivos y de Medias Móviles), cuya metodología se explicó en la sección 4.2. El software estadístico utilizado para el procesamiento de información y cálculos es R.</t>
  </si>
  <si>
    <t>la 2da IES con menor gasto corriente</t>
  </si>
  <si>
    <t>Para el cálculo del indicador primero se calcula dividiendo el número total de alumnos matriculados en segundo periodo académico para el número de estudiantes matriculados en el anterior periodo académico, es decir los alumnos originalmente estuvieron matriculados en el primer periodo académico y que iniciaron la carrera; ese resultado se multiplica por 100, para expresar el resultado en porcentaje.</t>
  </si>
  <si>
    <t>4. con 36,56% y una función utilidad de 0.95 sobre 1.00</t>
  </si>
  <si>
    <t>4rta IES con mejor nivel de retención inicial</t>
  </si>
  <si>
    <t>Es un agregado de la variación relativa de la matrícula correspondiente al tercer y cuarto nivel, para medir el cambio de la población estudiantil en Universidades y Escuelas Politécnicas, sin tomar en cuenta Grupos Históricamente Excluidos (GHE).</t>
  </si>
  <si>
    <t>La función de utilidad del indicador de Tasa de Variación de Matrícula da una puntuación de 1 a aquellas UEP que aumentaron en un 30% el número de estudiantes entre el año 2018 y 2017. En el caso de las UEP que tienen una Tasa de Variación de Matrícula menor al 30%, se les otorga un puntaje proporcional en función del resultado obtenido en el indicador. Aquellas que han reducido la matrícula, tienen un puntaje de 0.</t>
  </si>
  <si>
    <t>Para las Universidades y Escuelas Politécnicas Públicas y Cofinanciadas (Grupo 1 y Grupo 3) se calcula los cocientes, para los cuales se toman: Número de matriculados en tercer nivel de educación superior en el año t. (MGt) y se resta el Número de matriculados en tercer nivel de educación superior en el año t. (MGHEt) que pertenecen a Grupos Históricamente Excluidos; se divide para la suma del número de matriculados en tercer nivel de educación superior en el año t-1 (MGt-1) menos el número de matriculados en tercer nivel de educación superior en el año t-1 (MGHEt-1) que pertenecen a Grupos Históricamente Excluidos que pertenecen a Grupos Históricamente Excluidos. Al resultado de esta operación se le resta 1, y finalmente se multiplica por 100.</t>
  </si>
  <si>
    <t>5. con 26,62% y una función de utilidad de 0,89 obre 1,00</t>
  </si>
  <si>
    <t>5ta IES con menor variación de matrícula</t>
  </si>
  <si>
    <t>Número</t>
  </si>
  <si>
    <t>Mide la relación de horas clase semanales impartidas por docentes titulares con dedicación a tiempo completo, por Universidad y Escuela Politécnica.</t>
  </si>
  <si>
    <t>Es el resultado de la suma de horas clase impartidas por los Docentes Titulares con dedicación a Tiempo Completo por Universidad y Escuela Politécnica, dividido para el número de Docentes Titulares con dedicación a Tiempo Completo por Universidad y Escuela Politécnica
La información para la construcción del indicador, se obtiene de los registros administrativos del Sistema Integral de Información de Educación Superior (SIIES) y la información registrada en el SPRYN.
Se debe determinar el índice de horas clase semanales de docentes titulares con dedicación a Tiempo Completo, en el período t (HCDT), se calcula la media de horas semanales y esto se evalúa a través de una función de utilidad que estandariza el resultado en el intervalo [0,1].</t>
  </si>
  <si>
    <t xml:space="preserve">1. con 38,00 y una función de utilidad de 0,00 sobre 1,00 </t>
  </si>
  <si>
    <t xml:space="preserve">Es la IES con docentes ocupando el mayor número de horas clase. </t>
  </si>
  <si>
    <t>Es un agregado de la Tasa de Titulación diferenciada por nivel de formación.</t>
  </si>
  <si>
    <t>No hay información</t>
  </si>
  <si>
    <t>Relación porcentual que tiene la Universidad y Escuela Politécnica en su Personal Administrativo respecto a su total de Gasto en Personal, con el fin de incentivar un uso eficiente de los recursos humanos dando prioridad a las áreas sustantivas de la institución</t>
  </si>
  <si>
    <t>La función de utilidad del indicador de Gasto en Personal Administrativo en relación del presupuesto total en personal da una puntuación de 1 a aquellas UEP que mantuvieron una relación de 20% en gasto en personal administrativo. En el caso de las UEP cuya tasa de Gasto en Personal Administrativo esta entre 21% y 35%, se les otorga un puntaje inversamente proporcional en función del resultado obtenido en el indicador. Aquellas UEP que tienen una variación de su Gasto en Personal Administrativo mayor a 35%, se les otorga un puntaje de 0.</t>
  </si>
  <si>
    <t>para el pago de remuneraciones de personal administrativo y el total de presupuesto utilizado por las Universidades y Escuelas Politécnicas Públicas para el pago de remuneraciones de todo el personal.
A este resultado se lo multiplica por 100 con la finalidad de convertirlo en porcentaje.</t>
  </si>
  <si>
    <t xml:space="preserve">27. con 99,70% y una función de utilidad de 0,00 sobre 1,00 </t>
  </si>
  <si>
    <t>Es la 2da IES con mayor gasto administrativo con relación al 35%-65%</t>
  </si>
  <si>
    <t>Determina la variación porcentual en la recaudación de autogestión de las UEP Públicas, de un año a otro, considerando un ajuste por tamaño de presupuesto.</t>
  </si>
  <si>
    <t>La función de utilidad del indicador de Eficiencia en recaudación de recursos de autogestión en referencia del presupuesto total da una puntuación de 1 a aquellas UEP que incrementaron sus recursos de recaudación entre un año y otro en más del 250%. En el caso de las UEP cuya tasa de variación de sus recursos de autogestión se distribuyen entre -20% y 250%, se les otorga un puntaje proporcional en función del resultado obtenido en el indicador. Aquellas que tienen un resultado menor al -20%, tienen un puntaje de 0.</t>
  </si>
  <si>
    <t>La eficiencia en la recaudación se representa mediante la división de los recursos recaudados en un ejercicio fiscal determinado; el total de ingresos recaudados t (2018) en el numerador, y corresponde a los montos recaudados por una universidad los cuales han sido registrados en el sistema e-SIGEF, a este valor se divide para el total de recursos codificados de todas las fuentes de financiamiento a excepción de la fuente 002-998, considerando gasto corriente y de inversión, así como todos los grupos de gasto en el año t (2018).
Al valor expuesto anteriormente se lo divide para el resultado de la división entre el total de ingresos recaudados t-1 (2017) en el numerador, y corresponde a los montos recaudados por una universidad los cuales han sido registrados en el sistema e-SIGEF, a este valor se divide para el total de recursos codificados de todas las fuentes de financiamiento a excepción de la fuente 002-998, considerando gasto corriente y de inversión, así como todos los grupos de gasto en el año t-1 (2017).
A esta operación es restada para 1 con la finalidad de completar la variación, y finalmente se la multiplica por 100 para convertirla en porcentaje.</t>
  </si>
  <si>
    <t xml:space="preserve">6. con 58,30% y una función de utilidad de 0,83 sobre 1,00 </t>
  </si>
  <si>
    <t>Es la 6ta IES con mayor incremento de recursos por autogestión en comparación al tamaño del presupuesto</t>
  </si>
  <si>
    <t>El indicador mide la variación del gasto devengado en el programa presupuestario Gestión de la Investigación (83) en ejercicios fiscales definidos.</t>
  </si>
  <si>
    <t>La función de utilidad del indicador de Gasto en Investigación y Desarrollo (I+D+i) da una puntuación de 1 a aquellas UEP que han incrementado su gasto en I+D+i en más del 4%; en el caso de las instituciones que han incrementado su gasto en este rubro en porcentajes iguales o menores al 4% se les otorga un puntaje proporcional en función del resultado obtenido en el indicador. Las que han reducido el gasto en I+D+i tienen un puntaje de 0.
Es importante detallar que para el cálculo del indicador en el caso de las universidades de reciente creación se aplicó la información del gasto en el programa que se utiliza para el indicador de manera manual con los respectivos validadores, se trabajó con las áreas de investigación, planificación y financiero tanto de la Universidad de las Artes, como de la Universidad Nacional de Educación. Esta particularidad se da porque las instituciones no utilizan en el e-SIGEF las estructuras de los programas de gasto de manera adecuada.
Si en el futuro se planifica replicar este indicador, cabe indicar que a partir del año 2019 las universidades utilizan de manera adecuada las estructuras de los programas presupuestarios, por lo cual se puede calcular el indicador de manera homogénea para todas.</t>
  </si>
  <si>
    <t>El monto total devengado en el programa presupuestario Gestión de la Investigación 83 registrado en el Sistema de Administración Financiero e-SIGEF, considerando gasto corriente y de inversión, sin considerar fuente de financiamiento 998 y todos los grupos de gasto e ítems del año t (2018). Al valor se lo divide para el monto total del mismo concepto del año t-1 (2017). Y se lo ajusta por el tamaño de su presupuesto codificado de las fuentes de financiamiento consideradas.</t>
  </si>
  <si>
    <t xml:space="preserve">7. con 2,12% y una función de utilidad de 0,53 sobre 1,00 </t>
  </si>
  <si>
    <t>Es la 7ma IES con mayor incremento en (I+D+i) durante el año de evaluación</t>
  </si>
  <si>
    <t>El indicador mide la variación del gasto en Gestión de Vinculación en periodos definidos.</t>
  </si>
  <si>
    <t>La función de utilidad del indicador de Gasto en vinculación con la sociedad da una puntuación de 1 a aquellas UEP que han incrementado su gasto en vinculación con la sociedad en porcentajes mayores al 5%; en el caso de las instituciones que han incrementado su gasto en este rubro en 5% o menos se les otorga un puntaje proporcional en función del resultado obtenido en el indicador. Aquellas UEP que han reducido el Gasto en vinculación con la sociedad, tienen un puntaje de 0.</t>
  </si>
  <si>
    <t>El monto total del gasto en Gestión en Vinculación reportado por la universidad de posgrado en el año t (2018), dividido para la sumatoria del gasto total reportado por cada universidad de posgrado (IAEN13-FLACSO-UASB).</t>
  </si>
  <si>
    <t xml:space="preserve">25. con -1,34% y una función de utilidad de 0,00 sobre 1,00 </t>
  </si>
  <si>
    <t>Es la 4rta IES con menor gasto en Vinculación con la Comunidad durante el año de evaluación</t>
  </si>
  <si>
    <t>Es un agregado de la variación relativa de la matrícula correspondiente al tercer nivel de las personas que pertenecen a Grupos Históricamente Excluidos (GHE), para medir el cambio de la población estudiantil en UEP.</t>
  </si>
  <si>
    <t>La función de utilidad del indicador da un puntaje proporcional al resultado obtenido en el indicador de Tasa de Variación de Matrícula de Grupos Históricamente Excluidos, en el rango de -40% al 100%, dando una mayor proporción a aquellas UEP que han incrementado en más del 27% la matrícula de GHE.</t>
  </si>
  <si>
    <t>Para las Universidades y Escuelas Politécnicas Públicas y Cofinanciadas (Grupo 1 y Grupo 3) se calcula los cocientes, para los cuales se toman: Número de matriculados en tercer nivel de educación superior en el año t. (MGHEt) que pertenecen a Grupos Históricamente Excluidos; y se divide para la suma del número de matriculados en tercer nivel de educación superior en el año t-1 (MGHE-1) que pertenecen a Grupos Históricamente Excluidos, al resultado se le resta 1.
Para las Universidades y Escuelas Politécnicas Públicas de Posgrado (Grupo 2) se calcula los cocientes, para los cuales se toman: Número de matriculados en Posgrado en el año t. (MPGHEt) que pertenecen a Grupos Históricamente Excluidos; y se divide para la suma del número de matriculados en Posgrado en el año t-1 (MPGHEt-1) que pertenecen a Grupos Históricamente Excluidos, al resultado se le resta 1.</t>
  </si>
  <si>
    <t xml:space="preserve">9. con 22,73% y una función de utilidad de 0,28 sobre 1,00 </t>
  </si>
  <si>
    <t xml:space="preserve">Es la 9na IES con mayor porcentaje de matrícula dirigida a los GHE </t>
  </si>
  <si>
    <t>Mide el cumplimiento de la participación paritaria de género de las Autoridades Académicas en las UEP en un período de tiempo.</t>
  </si>
  <si>
    <t>La función de utilidad del indicador de Paridad de género en gobernanza universitaria da una puntuación de 1 a aquellas UEP que obtengan una relación de autoridades académicas mujeres respecto del total de autoridades entre el 40% y el 60%, mientras que, si esta relación entre las variables mencionadas es menor que el 40% y mayor que el 60% se les otorga un puntaje proporcional en función del resultado obtenido en el indicador.</t>
  </si>
  <si>
    <t>Se toma el número total de autoridades académicas mujeres en el año 2018 y se divide entre el número total de autoridades académicas en el mismo año, por cada Universidad y Escuela Politécnica.</t>
  </si>
  <si>
    <t xml:space="preserve">27. con 0,17 y una función de utilidad de 0,42 sobre 1,00 </t>
  </si>
  <si>
    <t>Es la 2da IES con menor paridad de Género en las autoridades académicas</t>
  </si>
  <si>
    <t>El indicador permite conocer el incremento de la cobertura de los periodos analizados en oferta de cupos tanto en modalidad presencial y modalidades no tradicionales para las Universidades y Escuelas Politécnicas.</t>
  </si>
  <si>
    <t>La función de utilidad del indicador de Tasa de Variación Ponderada de Oferta de Cupos da una puntuación a aquellas UEP que cumplieron con mantener o incrementar la Oferta de Cupos durante el año 2018 en relación al año anterior. Aquellas instituciones que redujeron la Oferta de Cupos, tienen un puntaje de 0.</t>
  </si>
  <si>
    <t>Para la obtención de la tasa de variación ponderada en la oferta de cupos en modalidad presencial y no tradicional, primero se realiza el cálculo de la variación de oferta de cupos en modalidad presencial: para lo cual se toma la cantidad de cupos ofertados en modalidad presencial por cada Universidad y Escuela Politécnica en el periodo t, para compararlo con la oferta de cupos en modalidad presencial de un periodo de t-1; esto se obtiene restando la oferta de cupos en modalidad presencial del periodo t para la oferta de cupos en modalidad presencial del periodo t-1, y el resultado se deberá dividir por el número de cupos ofertados en modalidad presencial del periodo t-1, para obtener una variación expresada que se multiplica por el peso para esa modalidad de estudios.
En una segunda fase también se compara la variación de oferta de cupos de dos periodos comparables pero en modalidad no tradicionales o no presenciales, para lo cual se toma la cantidad de cupos ofertados de acuerdo a la modalidad de estudios NO tradicionales por cada Universidad y Escuela Politécnica, y se resta la oferta de cupos no tradicional en el periodo t, menos la oferta de cupos de modalidad de estudios NO tradicionales de un periodo de t-1; y ese resultado se divide con la oferta de cupos de modalidad de estudios NO tradicionales del periodo t-1, ese resultado se multiplica por el peso dado para esa modalidad de estudios.
Finalmente las dos variaciones ponderadas de la modalidad presencial y modalidad no tradicional se suman y ese resultado se expresa en porcentaje.</t>
  </si>
  <si>
    <t xml:space="preserve">19. con -0,0731 y una función de utilidad de 0,00 sobre 1,00 </t>
  </si>
  <si>
    <t>Es la 11va IES con mayor reducción de oferta de cupos durante el periodo de evaluación</t>
  </si>
  <si>
    <t>Registro de Activos Intangibles y Tasa de Variación de Publicaciones con Impacto</t>
  </si>
  <si>
    <t>El indicador mide la variación de Solicitudes y Registros de Activos Intangibles que hayan realizado las UEP entre dos períodos comparables. Así también mide la variación de proyectos de investigación que han tenido algún impacto entre dos periodos académicos comparables por cada Universidad y Escuela Politécnica.</t>
  </si>
  <si>
    <t>La función de utilidad del indicador de Registro de Activos Intangibles da una puntuación a aquellas UEP que incrementaron las solicitudes y registros de Activos Intangibles, de acuerdo a la información reportada por la SENADI. Las instituciones que presentan una tasa mayor al 60% tienen un puntaje de 1, mientras las que presentan una tasa entre 0 y 60% alcanzan el puntaje proporcional. Aquellas que redujeron las solicitudes y registros, tienen un puntaje de 0.</t>
  </si>
  <si>
    <t>Primero parte se calcula la variación con pesos diferenciados de los Activos Intangible, la misma que está realizada con los datos entregados por SENADI en oficio Nro. SENADI-DG-2019-0303-OF del 20 de agosto de 2019; y que contiene información de las solicitudes y registros de Activos Intangibles que han realizado las Universidades y Escuelas Politécnicas, para los años del 2017, 2018, de acuerdo a la calificación del “MANUAL DE VALORACIÓN DE ACTIVOS INTANGIBLES DE PROPIEDAD INTELECTUAL” para los Activos Intangibles, los mismos que son: Marcas, Patentes, Modelos de Utilidad, Diseños Industriales, Obtención de Vegetales, Derechos de Autor.
Esta fase se calcula inicialmente con la sumatoria de todas las tipologías de Activos Intangibles (Marcas, Patentes, Modelos de Utilidad, Diseños Industriales, Obtención de Vegetales, Derechos de Autor, tanto por solicitudes realizadas para su registro como los registros propiamente realizados por SENADI, para cada periodo que serán comparables (t=2018 y t-1=2017), una vez consolidado los datos, se debe obtener la variación de las Solicitudes de Activos Intangibles dividiendo el número de solicitudes de activos intangible del año t, para el número de solicitudes de activos intangibles del año t-1, ese resultado se resta menos uno (1), el resultado de la variación de
las solicitudes se multiplica por el peso dado para las solicitudes (Criterio de la Subsecretaría de Innovación: El esfuerzo de la Institución de Educación Superior es el entregar a la SENADI sus solicitudes de registros para esos activos intangibles, tal como lo determina los parámetros técnicos y legales, por lo cual el peso es más alto, el tiempo de demora de los registros no son de responsabilidad de las Instituciones de educación superior.)
Después se calcula la variación de los Registros de Activos Intangibles dividiendo el número de Registros de los Intangibles del periodo t, para el número de registros de intangibles del periodo t-1, este resultado se resta uno (1); que es la variación de los registros de Activos, esto se multiplica por el peso dado para los registros (Criterio de la Subsecretaría de Innovación: El registro de los diferentes tipos de activos intangibles es un proceso netamente administrativo que recae en la SENADI por lo cual el peso es mucho menor), para terminar esta primera fase se suma las dos variaciones de solicitudes y registros con sus pesos, obteniendo un solo valor de Activos Intangibles.
Para la segunda parte se calcula la variación de las Publicaciones (Artículos publicados en revistas de alto y bajo impacto) se obtiene de los registros del Sistema Integral de Información de Educación Superior (SIIES).
En una segunda fase se calcula la variación del puntaje promedio de Publicaciones de Impacto (Artículos publicados en revistas de alto impacto y Artículos Publicados en revista de bajo impacto de acuerdo a la evaluación realizada por la Subsecretaría de Investigación Científica –SIC), para lo cual se pondera cada una de las publicaciones registradas en la base de datos (indexada) por año y por Universidad y se toma el valor promedio obtenido en cada año. Finalmente, se realiza el cálculo de la tasa de variación del puntaje obtenido por año.
Finalmente se suman los dos resultados obtenidos con una ponderación del 50% cada uno, el Registro de Activos Intangibles más el de Publicaciones con Impacto y ese resultado se expresa en porcentaje.</t>
  </si>
  <si>
    <t xml:space="preserve">27. con -0,50 y una función de utilidad de 0,00 sobre 1,00 </t>
  </si>
  <si>
    <t>Es la 2da IES con menor cantidad de activos intangibles durante el periodo de evaluación</t>
  </si>
  <si>
    <t>El indicador mide la variación ponderada de modalidades de estudios de acuerdo a la oferta académica vigente en dos periodos comparables, por cada una de las Universidades y Escuelas Politécnicas Públicas considerando un factor de ajuste con respecto a las carreras en modalidades No tradicionales</t>
  </si>
  <si>
    <t>La función de utilidad del indicador de Tasa de Variación ponderada de la Oferta Académica da una puntuación a todas las UEP en función de los resultados obtenidos, para aquellas UEP que tienen una tasa de variación ponderada mayor a 3 reciben una utilidad de 1. Aquellas que tienen un resultado en el indicador entre 0 y 3 tienen un puntaje en función exponencial a los resultados obtenidos. Las UEP que tienen un resultado de 0 no puntúan.</t>
  </si>
  <si>
    <t>Para la obtención de esta variación se obtiene restando el número de carreras vigentes en modalidades no tradicionales ofertadas por cada Universidad y Escuela Politécnica de un periodo t, menos el número de carreras vigentes en modalidades no tradiciones de un periodo t-1, ese resultado se divide para número de carreras vigentes en modalidades no tradiciones de un periodo t-1.
El resultado de esa variación se multiplica el factor de ajuste, que se obtiene de la división del total de carreras vigentes en modalidades no tradicionales para dividir por el total de carreras en todas sus modalidades.
Nota Técnica para el Ajuste:
Para los grupos 2 y 3 que corresponden a las Universidades y Escuelas Politécnicas de postgrado y particulares cofinanciadas, no se aplica el valor de ajuste (𝝑) o ponderador de la fórmula.</t>
  </si>
  <si>
    <t xml:space="preserve">28. con 0,00 y una función de utilidad de 0,00 sobre 1,00 </t>
  </si>
  <si>
    <t>La IES no registra variación de la oferta académica</t>
  </si>
  <si>
    <t>Proyectar con nuevas arreras y edificios</t>
  </si>
  <si>
    <t>El 17 de octubre de 2018 a través de la Resolución RPC-SE-09-No.039-2018, el Pleno del Consejo de Educación Superior (CES) expidió el Reglamento sobre la metodología de la elaboración y aplicación de la fórmula para la distribución de los recursos destinados anualmente por parte del Estado a favor de las Universidades y Escuelas Politécnicas</t>
  </si>
  <si>
    <r>
      <t xml:space="preserve">El 19 de </t>
    </r>
    <r>
      <rPr>
        <sz val="11"/>
        <color rgb="FFFF0000"/>
        <rFont val="Calibri"/>
        <family val="2"/>
        <scheme val="minor"/>
      </rPr>
      <t>agosto</t>
    </r>
    <r>
      <rPr>
        <sz val="11"/>
        <color theme="1"/>
        <rFont val="Calibri"/>
        <family val="2"/>
        <scheme val="minor"/>
      </rPr>
      <t xml:space="preserve"> de 2021, El Presidente de la Comisión Ocasional mediante Resolución RPC-SE-20-No.162-2020, notifica: “Dar por conocida la presentación y el ‘Informe para la Aplicación de la Fórmula de Distribución de Recursos destinados Anualmente por parte del Estado a favor de las Universidades y Escuelas Politécnicas públicas y las que reciben rentas y asignaciones del Estado, Año 2021’, y remitirlo al Pleno del CES para su análisis en primer debate, con la recomendación del escenario 2 considerando la solicitud de compensación de los montos según el ingreso de las universidades de reciente creación”;</t>
    </r>
  </si>
  <si>
    <t>22. con $14.345.648 de gasto corriente</t>
  </si>
  <si>
    <t>Tabla # 93 Inf.</t>
  </si>
  <si>
    <t>Tabla # 22 (𝜇_𝑗)</t>
  </si>
  <si>
    <t>A</t>
  </si>
  <si>
    <t>B</t>
  </si>
  <si>
    <t>C</t>
  </si>
  <si>
    <t>D</t>
  </si>
  <si>
    <t>E</t>
  </si>
  <si>
    <t>F</t>
  </si>
  <si>
    <t>A Pertinencia</t>
  </si>
  <si>
    <t>2.</t>
  </si>
  <si>
    <t>3.</t>
  </si>
  <si>
    <t>4.</t>
  </si>
  <si>
    <t>5.</t>
  </si>
  <si>
    <t>6.</t>
  </si>
  <si>
    <t>7.</t>
  </si>
  <si>
    <t>a) Artes escénicas.- Son manifestaciones direccionadas a la experimentación formal y composición escénica a través de los diferentes sistemas expresivos: corporal, verbal, sonoro, espacial y objetual, fundamentando la creación de lenguajes verbales y no verbales, así como de roles colectivos de creación artística de la escena.</t>
  </si>
  <si>
    <t xml:space="preserve"> b) Artes visuales.- Son manifestaciones que abarcan diversos lenguajes de la creación plástica, visual e interdisciplinaria así como las definiciones, tradiciones y rupturas en torno a la representación, empleando técnicas, materiales y tecnologías, procesos, aplicaciones e interpretaciones artísticas. </t>
  </si>
  <si>
    <t>Educación</t>
  </si>
  <si>
    <t>Ciencias sociales, periodismo informaión y derecho</t>
  </si>
  <si>
    <t>Arte: Artes musicales y sonoras, artes, técnicas audiovisuales y producción para medios de comunicación</t>
  </si>
  <si>
    <t>Idiomas: Literatura y lenguística</t>
  </si>
  <si>
    <t>Ciencias sociales y del comportamiento - Estudios sociales y culturales</t>
  </si>
  <si>
    <t>Reglamento de armonización de la nomenclatura de títulos profesionales y grados académicos que confieren las instituicones de Eduación Superior en Ecuador</t>
  </si>
  <si>
    <r>
      <rPr>
        <sz val="11"/>
        <color rgb="FFFF0000"/>
        <rFont val="Calibri"/>
        <family val="2"/>
        <scheme val="minor"/>
      </rPr>
      <t>Pedagogía de las Artes</t>
    </r>
    <r>
      <rPr>
        <sz val="11"/>
        <color theme="1"/>
        <rFont val="Calibri"/>
        <family val="2"/>
        <scheme val="minor"/>
      </rPr>
      <t xml:space="preserve">  y humanidades, pedagogia musical…</t>
    </r>
  </si>
  <si>
    <r>
      <rPr>
        <sz val="11"/>
        <color rgb="FFFF0000"/>
        <rFont val="Calibri"/>
        <family val="2"/>
        <scheme val="minor"/>
      </rPr>
      <t>Arquitectura</t>
    </r>
    <r>
      <rPr>
        <sz val="11"/>
        <color theme="1"/>
        <rFont val="Calibri"/>
        <family val="2"/>
        <scheme val="minor"/>
      </rPr>
      <t>, urbanismo y restauración, restauración y conservación de bienes culturales</t>
    </r>
  </si>
  <si>
    <t>Licenciatura en Artes Visuales</t>
  </si>
  <si>
    <t>Licenciatura en Creación Teatral</t>
  </si>
  <si>
    <t>Licenciatura en Danza</t>
  </si>
  <si>
    <t>Licenciatura en Cine</t>
  </si>
  <si>
    <t>Licenciatura en Artes Musicales y Sonoras</t>
  </si>
  <si>
    <t>Lienciatura en Producción Musial</t>
  </si>
  <si>
    <t>Licenciatura en Literatura</t>
  </si>
  <si>
    <t>Arquitectura y Espacio Público</t>
  </si>
  <si>
    <t>Lienciatura en Negocios de Gestión Artistica  Cultural</t>
  </si>
  <si>
    <t>Licenciatura de Pedagogía en Artes (propia)</t>
  </si>
  <si>
    <t>Licenciatura en Artes y Medios Digitales</t>
  </si>
  <si>
    <t>2022 B</t>
  </si>
  <si>
    <t>Matriculados</t>
  </si>
  <si>
    <t>Titulados</t>
  </si>
  <si>
    <t>Carreras</t>
  </si>
  <si>
    <t>Estado</t>
  </si>
  <si>
    <t>PLANES</t>
  </si>
  <si>
    <t>PLAN PROSPECTIVO AL 2045</t>
  </si>
  <si>
    <t>PRESUPUESTO PLURIANUAL</t>
  </si>
  <si>
    <t>PLAN ESTRATÉGICO DE DESARROLLO INSITUCIONAL</t>
  </si>
  <si>
    <t>AUTOGESTIÓN</t>
  </si>
  <si>
    <t>INVERSION</t>
  </si>
  <si>
    <t>Ingeniería industria y construcción</t>
  </si>
  <si>
    <r>
      <t xml:space="preserve">Para poder elaborar la actualización del Plan Prospectivo, es importante tener definido las características o condiciones (a largo plazo) directamente relacionadas a la educación superior.Entre las condiciones directas a la educación superior se enlistan:
</t>
    </r>
    <r>
      <rPr>
        <b/>
        <i/>
        <sz val="14"/>
        <color theme="1"/>
        <rFont val="Calibri"/>
        <family val="2"/>
        <scheme val="minor"/>
      </rPr>
      <t>Tasa bruta de matriculación de educación superior</t>
    </r>
    <r>
      <rPr>
        <i/>
        <sz val="11"/>
        <color theme="1"/>
        <rFont val="Calibri"/>
        <family val="2"/>
        <scheme val="minor"/>
      </rPr>
      <t>:</t>
    </r>
    <r>
      <rPr>
        <sz val="11"/>
        <color theme="1"/>
        <rFont val="Calibri"/>
        <family val="2"/>
        <scheme val="minor"/>
      </rPr>
      <t xml:space="preserve"> Este indicador ha sido considerado como una da las metas en los diferentes Planes Nacionales de Desarrollo desde el año 2007, que han tenido como objetivo el incremento de la población al acceso de educación suerior.
</t>
    </r>
    <r>
      <rPr>
        <sz val="12"/>
        <color theme="1"/>
        <rFont val="Calibri"/>
        <family val="2"/>
        <scheme val="minor"/>
      </rPr>
      <t xml:space="preserve">
</t>
    </r>
    <r>
      <rPr>
        <b/>
        <i/>
        <sz val="14"/>
        <color theme="1"/>
        <rFont val="Calibri"/>
        <family val="2"/>
        <scheme val="minor"/>
      </rPr>
      <t>Tasa de matriculación en carreras de artes y humanidades</t>
    </r>
    <r>
      <rPr>
        <i/>
        <sz val="12"/>
        <color theme="1"/>
        <rFont val="Calibri"/>
        <family val="2"/>
        <scheme val="minor"/>
      </rPr>
      <t>:</t>
    </r>
    <r>
      <rPr>
        <sz val="11"/>
        <color theme="1"/>
        <rFont val="Calibri"/>
        <family val="2"/>
        <scheme val="minor"/>
      </rPr>
      <t xml:space="preserve"> Es importante analizar la tendencia de preferencia de la ciudadanía en lo referente a elegir como carrera profesional el arte y el peso en relación con el total de carreras
</t>
    </r>
    <r>
      <rPr>
        <b/>
        <i/>
        <sz val="14"/>
        <color theme="1"/>
        <rFont val="Calibri"/>
        <family val="2"/>
        <scheme val="minor"/>
      </rPr>
      <t>Matriculación en la Universidad de las Artes:</t>
    </r>
    <r>
      <rPr>
        <b/>
        <sz val="14"/>
        <color theme="1"/>
        <rFont val="Calibri"/>
        <family val="2"/>
        <scheme val="minor"/>
      </rPr>
      <t xml:space="preserve"> </t>
    </r>
    <r>
      <rPr>
        <sz val="11"/>
        <color theme="1"/>
        <rFont val="Calibri"/>
        <family val="2"/>
        <scheme val="minor"/>
      </rPr>
      <t>Analizar y proyectar la tendencia de estudiantes (en pregrado y postgrado) a la que la Universidad desea llegar a futuro es de principal importancia en lo que se refiere a nuestro plan</t>
    </r>
  </si>
  <si>
    <t>En vista que aún no hay metas establecidas para este indicador, en el nuevo Plan Nacional de Desarrollo (2021-2025), se puede establecer una proyección propuesta de metas en base al promedio de las diferencias porcentuales o del incremento porcentual, en base a los datos históricos obtenidos</t>
  </si>
  <si>
    <t>Diferencia Porcentual (dp)</t>
  </si>
  <si>
    <t>Incremento Porcentual (ip)</t>
  </si>
  <si>
    <t>Promedio</t>
  </si>
  <si>
    <t>Proyección poblacional de Tasa bruta de Matriculación de Educación Superior</t>
  </si>
  <si>
    <t>Meta 
(con promedio de diferencia)
0,16%</t>
  </si>
  <si>
    <t>Meta 
(con promedio de incremento)
0,74%</t>
  </si>
  <si>
    <t>Proyección poblacional</t>
  </si>
  <si>
    <t>Tasa de Bruta de Matriculación en Educación Superior</t>
  </si>
  <si>
    <t>Matrículas de Tercer Nivel por Carreras Uartes</t>
  </si>
  <si>
    <t>Títulos Registrados por Carrera</t>
  </si>
  <si>
    <t>Fuente: Senescyt - Títulos registrados</t>
  </si>
  <si>
    <t>Tasas de incremento porcentual y pormedio por carrera de la Uartes</t>
  </si>
  <si>
    <t>Tasas de incremento porcentual y pormedio por carrera</t>
  </si>
  <si>
    <t>Proyección de Matriculación en base a registro Uartes</t>
  </si>
  <si>
    <t>Proyección de Matriculación en base a títulación</t>
  </si>
  <si>
    <t>Al realizar las proyecciones de matriculación, tanto en los registros de la Uartes como de Títulos registrados en la Senescyt, se puede apreciar que dicha estimación no refleja la tendencia histórica entre el número de matriculados en las carreras de Artes y Humanidades y los matriculados en la Universidad</t>
  </si>
  <si>
    <t>Esto se debe a que los datos de matriculación de la UArtes, corresponde a los primeros años de iniciar las carreras y no deben ser considerados como fuente óptima histórica</t>
  </si>
  <si>
    <t>Comparando la cantidad de alumnos matriculados en carreras de Artes y Humanidades, a nivel nacional, con la cantidad de alumnos matriculados en la Uartes se evidencia que la universidad posee el 10% de alumnos matriculados del total en Artes y Humanidades. En otras palabras la Universidad cubre el 10% de la demanda en servicios de Educación Superior en Artes</t>
  </si>
  <si>
    <t>Proyección poblacional de matriculados en Artes y Humanidades</t>
  </si>
  <si>
    <t>Proyección poblacional de matriculados en Uartes (10%)</t>
  </si>
  <si>
    <t>Además se debe considerar que la Universidad se encuentra próxima a la apertura de cuatro carreras adicionales, lo que conlleva a que se genere un nuevo grupo de estudiantes, por lo que además se debe considerar la proyección de matriculados para las nuevas carreras, con lo que la proyección total de matriculación queda de la siguiente manera:</t>
  </si>
  <si>
    <t>Proyección poblacional de matriculados en Uartes (carreras existentes y nuevas)</t>
  </si>
  <si>
    <t>Actuales</t>
  </si>
  <si>
    <t>Nuevas</t>
  </si>
  <si>
    <t>Proyección estudiantil de nuevas carreras</t>
  </si>
  <si>
    <t>Período</t>
  </si>
  <si>
    <t>Arquitectura y Espacios Públicos</t>
  </si>
  <si>
    <t>Pedagogía en Arte</t>
  </si>
  <si>
    <t>Negocios culturales</t>
  </si>
  <si>
    <t>Nuevos medios / Diseño</t>
  </si>
  <si>
    <t>Tasa de Deserción Estudiantil
(6%)</t>
  </si>
  <si>
    <t>I Sem</t>
  </si>
  <si>
    <t>Semestral</t>
  </si>
  <si>
    <t>Anual</t>
  </si>
  <si>
    <t>I Semestre</t>
  </si>
  <si>
    <t>II Sem</t>
  </si>
  <si>
    <t>a</t>
  </si>
  <si>
    <t>II Semestre</t>
  </si>
  <si>
    <t>a+b</t>
  </si>
  <si>
    <t>III Semestre</t>
  </si>
  <si>
    <t>a+b+c</t>
  </si>
  <si>
    <t>IV Semestre</t>
  </si>
  <si>
    <t>a+b+c+d</t>
  </si>
  <si>
    <t>V Semestre</t>
  </si>
  <si>
    <t>a+b+c+d+e</t>
  </si>
  <si>
    <t>VI Semestre</t>
  </si>
  <si>
    <t>a+b+c+d+e+f</t>
  </si>
  <si>
    <t>VII Semestre</t>
  </si>
  <si>
    <t>a+b+c+d+e+f+g</t>
  </si>
  <si>
    <t>VIII Semestre</t>
  </si>
  <si>
    <t>a+b+c+d+e+f+g+h</t>
  </si>
  <si>
    <t>b+c+d+e+f+g+h+a1</t>
  </si>
  <si>
    <t>c+d+e+f+g+h+a1+b1</t>
  </si>
  <si>
    <t>ESCENARIOS</t>
  </si>
  <si>
    <t>Personal: 51: proyeción base 2050, concursos (15-40-40-30 con escalafonamiento), los 17 con escalafonamiento; neuvas carreras con 51 o 71</t>
  </si>
  <si>
    <t>Cumplir, acreditación, dentro del presupuesto las proyecciones, con pertinencia de carreras</t>
  </si>
  <si>
    <t>Ofertar 9 carreras de osgrados y un doctorado en artes a nivel nacional e internacional</t>
  </si>
  <si>
    <t>Mantener una oferta de edcuaión continua de 1000 personas por período académico</t>
  </si>
  <si>
    <t>La proyección de la educación en artes y humanidades xx%</t>
  </si>
  <si>
    <t>La proyección de laoferta académica de la Uartes aumenta en 4 carreras de grado</t>
  </si>
  <si>
    <t>La proyección de la oferta de caarreras de tecnologías aumenta en 3 carreras</t>
  </si>
  <si>
    <t xml:space="preserve">Se mantiene una medición de las variables de pertinencia </t>
  </si>
  <si>
    <t>Mantener un evento institucional por cada escuela y al menos 3 institucionales</t>
  </si>
  <si>
    <t xml:space="preserve">Se implementan la carrera de música, teatro, danza y pedagogía en artes con conservatorios en Quio, Cuenca y Loja </t>
  </si>
  <si>
    <t>Se activa la Secretaría de Aseguramiento de la Calidad.</t>
  </si>
  <si>
    <t>Se aprueba reglamento de evaluación interna</t>
  </si>
  <si>
    <t>Se automatiza el modelo de autoevaluación</t>
  </si>
  <si>
    <t>Se implementa plan para cumplir los 27 estándares de modelo y/o mantiene actualizados los cambios.</t>
  </si>
  <si>
    <t>Se mantiene agenda  para acreditaciones  internacionales en arte</t>
  </si>
  <si>
    <t xml:space="preserve">La proyección matrícula a nivel nacional un punto porcentual hasta el 2045, </t>
  </si>
  <si>
    <t>Meta 
(el  promedio de variación de porcentajes de 2007a 2019 -)
0,16%</t>
  </si>
  <si>
    <t>Meta 
(con promedio de incremento porcentual de 2007 a 2019 -)
0,74%</t>
  </si>
  <si>
    <t>Meta (con incremento de un punto anual tolerando 2 años sin variaciones)</t>
  </si>
  <si>
    <t>Meta (con incremento del  mismo porcentaje que varía la población)</t>
  </si>
  <si>
    <t>ESCENARIOS:</t>
  </si>
  <si>
    <t>Como meta el promedio de variación de porcentajes entre 2007 y 2019 (0,16%), menteniendo constante la linea base del 2019 a 2021 por motivos de pandemia.</t>
  </si>
  <si>
    <t>Como meta el promedio del incremento porcentual entre 20017 y 2019 (0,74%), menteniendo constante la linea base del 2019 a 2021 por motivos de pandemia.</t>
  </si>
  <si>
    <t>Como meta el incremento de un punto porcentual (1%) anual tolerando 2 años sin variaciones, menteniendo constante la linea base del 2019 a 2021 por motivos de pandemia.</t>
  </si>
  <si>
    <t>Como meta el incremento porcentual sea el mismo de la proyección de la población en Ecuador (1,55%), menteniendo constante la linea base del 2019 a 2021 por motivos de pandemia.</t>
  </si>
  <si>
    <t>Oferta académica de los campos detallados de las artes,</t>
  </si>
  <si>
    <t>La matrícula de estudiantes en el Sistema de Educación Superior en Ecuador</t>
  </si>
  <si>
    <t>8.</t>
  </si>
  <si>
    <t>4..</t>
  </si>
  <si>
    <t>9.</t>
  </si>
  <si>
    <t>No.</t>
  </si>
  <si>
    <t>Plan Nacional de Desarrollo del Gobierno Nacional</t>
  </si>
  <si>
    <t>Resultados de matrículas de boletines de la Senescyt</t>
  </si>
  <si>
    <t>Resultados de matriculados Lotaip en la Universidad de las Artes</t>
  </si>
  <si>
    <t>Base de datos del Servicio de Rentas Internas SRI y del Ministerio de Cultura</t>
  </si>
  <si>
    <t>Expediente de carrera de la Universidad de las Artes</t>
  </si>
  <si>
    <t>Base legal / Fuentes</t>
  </si>
  <si>
    <t>Varios</t>
  </si>
  <si>
    <t xml:space="preserve">Reglamento de Régimen Académico </t>
  </si>
  <si>
    <t>Los campos detallados de las artes en Ecuador</t>
  </si>
  <si>
    <t>Tipo</t>
  </si>
  <si>
    <t>Externa</t>
  </si>
  <si>
    <t>Interna</t>
  </si>
  <si>
    <t>Mixta</t>
  </si>
  <si>
    <t>Cuantitativa</t>
  </si>
  <si>
    <t>Pcda</t>
  </si>
  <si>
    <t>Poaca</t>
  </si>
  <si>
    <t>Personas-estudiantes</t>
  </si>
  <si>
    <t>funcinamiento</t>
  </si>
  <si>
    <t>Egresos en personal</t>
  </si>
  <si>
    <t xml:space="preserve">Bienes y servicios de consumo </t>
  </si>
  <si>
    <t>Obras pública</t>
  </si>
  <si>
    <t>Egresos finanieros y otros corrientes</t>
  </si>
  <si>
    <t>Transferencias o donaciones corrientes</t>
  </si>
  <si>
    <t>Egresos en personal para inversión</t>
  </si>
  <si>
    <t>Bienes y servicios de inversión</t>
  </si>
  <si>
    <t>Obras públias</t>
  </si>
  <si>
    <t>Egresos de capital/ bienes larga duración</t>
  </si>
  <si>
    <t>Grupo</t>
  </si>
  <si>
    <t>F.001</t>
  </si>
  <si>
    <t>F.003</t>
  </si>
  <si>
    <t>c) Artes audiovisuales.- Son manifestaciones que comprenden la articulación entre imagen y sonido, a partir de diversas técnicas de registro y reproducción. El trabajo audiovisual emplea conocimientos y destrezas en las áreas de preproducción, producción y postproducción, basada en fundamentos estéticos, conceptuales, críticos, analíticos, técnicos y compositivos.</t>
  </si>
  <si>
    <t>d) Diseño.- Son  manifestaciones  que  abarcan  las  áreas  del  desarrollo  proyectual enfocado  a  la  comunicación  visual,  desarrollo  de  productos,  diseño  de indumentaria, diseño del espacio interior y diseño arquitectónico. Manejan las herramientas para reflexionar desde las concepciones metodológicas y técnicas para  el  planteamiento  de  soluciones  adecuadas  al  contexto  y  sus  usuarios finales, demostrando teorización, innovación, producción y postproducción.</t>
  </si>
  <si>
    <t>e) Artes  Musicales  y  sonoras.- Son  manifestaciones  que  involucran  los  diversos medios musicales, acústicos y sonoros, tienen por objeto desarrollar el área de educación musical, interpretación instrumental, canto, composición,  tecnología musical, luthería, musicología y experimentación acústica y sonora, relacionada con otros medios y artes, entre otras.</t>
  </si>
  <si>
    <t>f) Artes literarias.- Son manifestaciones que usan la palabra como instrumento de significación artística. Requieren por tanto del conocimiento y manejo inventivo de  diversos  recursos  de  expresión  escrita  y  oral.  Articula  conocimientos relacionados  con  las  diversas  tradiciones  literarias,  así  como  la  interrelación disciplinaria con otros campos y saberes artísticos.</t>
  </si>
  <si>
    <t>Se consideran para esta variable lo estbalecido en el Reglamento de Régimen Académico en el título de regímenes especiales capítulo 1.</t>
  </si>
  <si>
    <t>Pertenecen al campo específico de las artes las  manifestaciones  relacionadas  con  la  experimentación  e  interpretación  de  la dinámica  humana.  Involucran el  desarrollo  de capacidades  creativas,  técnicas,  de educación  y  formación  artística,  investigativas,  interpretativas,  teóricas  y  de gestión y producción cultural.</t>
  </si>
  <si>
    <t>Pertenecen al campo derallado de las artes las siguientes:</t>
  </si>
  <si>
    <t>Los campos detallados de las artes en Ecuador (Pcdae)</t>
  </si>
  <si>
    <t>Siglas</t>
  </si>
  <si>
    <t>Se considera la implementación de carreras en los campos detallados de las artes, las que son transversales a varias áreas de conocimiento, conforme lo clasifica la Senescyt, a continuación se presenta una revisión de carreras en el campo amplio, conforme los campos detallados de las Artes.</t>
  </si>
  <si>
    <t>Campo amplio</t>
  </si>
  <si>
    <t>Campo específico</t>
  </si>
  <si>
    <t>Fuente: Reglamento de armonización de la nomenclatura de títulos profesionales y grados académicos que confieren las instituicones de Eduación Superior en Ecuador - Senescyt</t>
  </si>
  <si>
    <t>La oferta académica, actual y que implementará la Uartes se detalla:</t>
  </si>
  <si>
    <t>Lienciaturas</t>
  </si>
  <si>
    <t>Fecha de entrega de la oferta al país</t>
  </si>
  <si>
    <t>Campo detallado en artes</t>
  </si>
  <si>
    <t>Artes Escénicas AE</t>
  </si>
  <si>
    <t>Artes Visuales AV</t>
  </si>
  <si>
    <t>Artes Audiovisuales AU</t>
  </si>
  <si>
    <t>Diseño D</t>
  </si>
  <si>
    <t>Artes Musicales y Sonoras AMS</t>
  </si>
  <si>
    <t>Artes Literarias AL</t>
  </si>
  <si>
    <t>2015B</t>
  </si>
  <si>
    <t>2016A</t>
  </si>
  <si>
    <t>2015A</t>
  </si>
  <si>
    <t>Tecnologías en maquillaje y vestuario</t>
  </si>
  <si>
    <t>Tecnología en escenografías y montajes</t>
  </si>
  <si>
    <t>Acústica y Sonido</t>
  </si>
  <si>
    <t>Diseño y publicidad</t>
  </si>
  <si>
    <t>Expresión oral  e imagen</t>
  </si>
  <si>
    <t>Producción</t>
  </si>
  <si>
    <t>Manualidades y cerámica</t>
  </si>
  <si>
    <t xml:space="preserve">Tecnologías </t>
  </si>
  <si>
    <t>Logistica en artes</t>
  </si>
  <si>
    <t>2017B</t>
  </si>
  <si>
    <t>2024 B</t>
  </si>
  <si>
    <t>2023B</t>
  </si>
  <si>
    <t>2025 A</t>
  </si>
  <si>
    <t>Grado</t>
  </si>
  <si>
    <t>Tecnologías</t>
  </si>
  <si>
    <t>Criterios:</t>
  </si>
  <si>
    <t>Actualizar los preuspuestos plurianuales en función de los expedientes de las carreras.</t>
  </si>
  <si>
    <t>En las nuevas carreras, primero realizar los estudios de pertienencia para establecer la demanda real del mercado, que contemple la factibilidad de oferta de cupos anuales o bianuales;  y, en base a esto contratar los diseños de expedientes</t>
  </si>
  <si>
    <t>Proyección de cupos en gado</t>
  </si>
  <si>
    <t>Proyección de cupos en tecnologías</t>
  </si>
  <si>
    <t>Oferta académica de los campos detallados de las artes (Poaca)</t>
  </si>
  <si>
    <t>La matrícula de estudiantes en el Sistema de Educación Superior en Ecuador (PmSES)</t>
  </si>
  <si>
    <t>PmSES</t>
  </si>
  <si>
    <t>Se utiliza para esta variable la "Tasa de Bruta de Matriculación en Educación Superior", que es una meta del Plan Nacional de Desarrollo</t>
  </si>
  <si>
    <t>Hoja P1</t>
  </si>
  <si>
    <t>Descipción</t>
  </si>
  <si>
    <t>Forma de cálculo</t>
  </si>
  <si>
    <t>Resultados de proyección general</t>
  </si>
  <si>
    <t>PmcdaE</t>
  </si>
  <si>
    <t>La matrícula de estudiantes en el campo de las artes en Ecuador (PmcdaE)</t>
  </si>
  <si>
    <t>Se utiliza para esta variable la "Matrículas y Títulos en Carreras de Artes y Humanidades" que es un indicador que levanta la Senescyt y para el PPUArtes considera lo siguiente:</t>
  </si>
  <si>
    <t>Para cada variable se desarrolla: la descripción en concordancia con su base legal, el tipo, se establece una forma de cálculo (de ser posible), unidad de medida, utilidad, relacion con otras variables, entidad responsable de levantarla, linea base y se esbosa posibles escenarios.</t>
  </si>
  <si>
    <t>Clasificación</t>
  </si>
  <si>
    <t>Unidad de medida, tipo y clasificación</t>
  </si>
  <si>
    <t>Entidad responsable de levantarla</t>
  </si>
  <si>
    <t>Línea base</t>
  </si>
  <si>
    <t>La manera de obtenerla será si se establece en actualizaciones del Reglamento de Régimen Académico; o, si existiera otra denominación que agrupe las artes y lo considere así el Organo Colegiado Superior</t>
  </si>
  <si>
    <t>La unidad de medida es una plabara o frase que resuma el cmapo detallado del arte</t>
  </si>
  <si>
    <t>Utilidad y relación con otras variables</t>
  </si>
  <si>
    <t>Permite establecer parámetros, clasificar las escuelas, alinear las carreras, dar tipos a categorias de producciones artissticas  y obras de relevancia, entre otras.</t>
  </si>
  <si>
    <t>La Ley Orgánica de Educación Superior, Reglamento de Régimen Aca´demico y otro cuerpo leal que emitan los entes de control de la Educación Superior</t>
  </si>
  <si>
    <t>Los ampos detallados en el RRA de 2019.</t>
  </si>
  <si>
    <t>No se onsideran escenarios que cambien o agreguen otro campo detallado hasta el 2045; en caso de que se de se debe actualizar el presente plan.</t>
  </si>
  <si>
    <t>PmUArtes</t>
  </si>
  <si>
    <t>La matrícula de estudiantes en la Universidad de las Artes (PmUArtes)</t>
  </si>
  <si>
    <t>Hoja P2</t>
  </si>
  <si>
    <t>2.1.3 Estudiantes Matriculados en la Universidad de las Artes</t>
  </si>
  <si>
    <t>Hoja P3</t>
  </si>
  <si>
    <t>Se consideran la nueva oferta indicada en el apartado y se proyecta</t>
  </si>
  <si>
    <t>Hoja P3.1</t>
  </si>
  <si>
    <t>Los resultados marcos por quinquenios</t>
  </si>
  <si>
    <t>Ptcca</t>
  </si>
  <si>
    <t>La titulación de las carreras en el campo de las artes (Ptcca)</t>
  </si>
  <si>
    <t>Se utiliza para esta variable los "Estudiantes Matriculados en la Universidad de las Artes" que es un indicador que levanta la Uartes cada mes y lo publica en Lotaip y Rendición de Cuentas, se considera lo siguiente:</t>
  </si>
  <si>
    <t>Se utiliza para la titulación el método de cálculo establecido por el modelo de evaluación del Consejo de Aseguramiento de la Educaicón Superior - CACES</t>
  </si>
  <si>
    <t>VER LUEGO DE CALCULO</t>
  </si>
  <si>
    <t>La institución logra que sus estudiantes culminen sus carreras y se titulen en el plazo establecido.
Nota: Los rangos de cumplimiento de la tasa de titulación se definieron de acuerdo con el desempeño histórico de las universidades que ofertan grado, grado-posgrado y posgrado conforme a la información del SIIES</t>
  </si>
  <si>
    <t>PAG. 52 Y 53 DEL MODELO CACES</t>
  </si>
  <si>
    <t>P4</t>
  </si>
  <si>
    <t>6.1</t>
  </si>
  <si>
    <t>PtUArtes</t>
  </si>
  <si>
    <t>La titulación de estudiantes en la Universidad de las Artes (PtUArtes)</t>
  </si>
  <si>
    <t>P4.1</t>
  </si>
  <si>
    <t>Se utiliza la variable de "Titulados en el Sistema de Educación Superior en el campo de Artes y Humanidades" de la base de datos que genera anualmente la Senescyt.</t>
  </si>
  <si>
    <t>Paela</t>
  </si>
  <si>
    <t>Las actividades económicas ligadas a las carreras en arte y cultura (Paela)</t>
  </si>
  <si>
    <t>Campo de acción de los perfiles de salida de las carreras en la Uartes (PetUArtes)</t>
  </si>
  <si>
    <t>PetUArtes</t>
  </si>
  <si>
    <t>La tendencia internacional  regional de la educación superior en artes (Psiac)</t>
  </si>
  <si>
    <t>Psiac</t>
  </si>
  <si>
    <t>Se identifican las atividades relacionadas al arte y la cultura, desde el Código Internacional Industrial Unico CIIU, cómo esas actividades son implementadas y medidas por el Servicio de Rentas Internas de las cuáles se les hace seguimiento a su comportamiento anual a través de la Coordinación de PLanifiación y Gestión Estratégica.</t>
  </si>
  <si>
    <t>Los campos detallados en el RRA de 2019.</t>
  </si>
  <si>
    <t>POR CALCULAR ESTANDAR 7 DE MODELO CACES.</t>
  </si>
  <si>
    <t>P5</t>
  </si>
  <si>
    <t>Ramas de Actividad en las que puede trabajar un titulado de la Universidad de las Artes</t>
  </si>
  <si>
    <t>Cod</t>
  </si>
  <si>
    <t>Rama de Actividad</t>
  </si>
  <si>
    <t>J5911.00</t>
  </si>
  <si>
    <t>Actividades de producción de películas cinematográficas, videos, Producción programas y anuncios de televisión</t>
  </si>
  <si>
    <t>J5912.01</t>
  </si>
  <si>
    <t>Actividades de postproducción, como: edición, rotulación, subtitulado, créditos subtitulados para sordos, gráficos, animación y efectos especiales producidos por ordenador, transferencia de película a cinta; actividades de laboratorios cinematográficos y de laboratorios especiales para películas de animación, incluido el revelado de estas cintas</t>
  </si>
  <si>
    <t>J5912.02</t>
  </si>
  <si>
    <t>Actividades de reproducción de películas cinematográficas para su distribución en cines. Se incluyen actividades de
archivos cinematográficos, etcétera</t>
  </si>
  <si>
    <t>J5920.01</t>
  </si>
  <si>
    <t>Actividades de producción de grabaciones matrices originales de sonido, como cintas magnetofónicas, CD</t>
  </si>
  <si>
    <t>J5920.03</t>
  </si>
  <si>
    <t>Actividades de servicios de grabación de sonido en estudio o en otros lugares, incluida la producción de programas de radio grabados (es decir, no emitidos en directo)</t>
  </si>
  <si>
    <t>J5920.04</t>
  </si>
  <si>
    <t>Actividades de bandas sonoras de películas cinematográficas, grabaciones de sonido para programas de televisión, etcétera.</t>
  </si>
  <si>
    <t>J5920.05</t>
  </si>
  <si>
    <t xml:space="preserve"> Edición de música, es decir, actividades de: adquisición y registro de los derechos de autor de composiciones musicales, promoción, autorización y utilización de esas composiciones en grabaciones, en la radio, en la televisión,
en películas, en interpretaciones en vivo, en medios impresos y en otros medios, distribución de grabaciones de sonido a mayoristas o minoristas o directamente al público, incluye la edición de libros de música y partituras</t>
  </si>
  <si>
    <t>P8510.11</t>
  </si>
  <si>
    <t xml:space="preserve"> La educación preprimaria o inicial (es el proceso de acompañamiento al desarrollo integral que considera los aspectos cognitivos, afectivo, psicomotriz, social, de identidad, autonomía y pertinencia a la comunidad diseñada principalmente para introducir a los niños y niñas, desde los tres años hasta los cinco años de edad en un entorno educativo de tipo escolar, es decir, servir de puente entre el hogar y el medio escolar).</t>
  </si>
  <si>
    <t>P8510.12</t>
  </si>
  <si>
    <t xml:space="preserve"> Educación preprimaria ó inicial especial, para alumnos con discapacidad</t>
  </si>
  <si>
    <t>P8510.21</t>
  </si>
  <si>
    <t xml:space="preserve"> Educación primaria (desarrolla las capacidades, habilidades, destrezas y competencias de las niñas, niños y adolescentes, está compuesta por siete años de estudios, comprende el impartir formación académica y otras tareas relacionadas a los estudiantes de primero hasta séptimo de básica, que proporcionan una sólida educación para lectura, escritura y matemáticas, así como un nivel elemental de comprensión de disciplinas como: historia, geografía, ciencias, etcétera; puede ser provista en salones de clases o a través de radio, televisión, Internet, correspondencia o en el hogar, incluye las actividades de escuelas unidocentes).</t>
  </si>
  <si>
    <t>P8510.22</t>
  </si>
  <si>
    <t xml:space="preserve"> Educación primaria especial, para alumnos con discapacidad</t>
  </si>
  <si>
    <t>P8521.02</t>
  </si>
  <si>
    <t>Educación en bachilleratos complementarios (fortalece la formación obtenida en el bachillerato general unificado, es de carácter optativo y su duración es de un año adicional y pueden ser del tipo: bachillerato técnico productivo y
bachillerato artístico. La educación puede ser provista en salones de clases o a través de radio, televisión, Internet,
correspondencia o en el hogar)</t>
  </si>
  <si>
    <t>P8521.03</t>
  </si>
  <si>
    <t xml:space="preserve"> Educación especial secundaria para estudiantes discapacitados. La educación puede ser provista en salones de
clases o a través de radio, televisión, Internet, correspondencia o en el hogar</t>
  </si>
  <si>
    <t>P8530.02</t>
  </si>
  <si>
    <t xml:space="preserve"> Educación de tercer nivel, destinado a la formación básica en una disciplina o a la capacitación para el ejercicio de una profesión. Corresponden a este nivel el grado de licenciado y los títulos profesionales universitarios o politécnicos, que son equivalentes, incluido las actividades de escuelas de artes interpretativas que imparten enseñanza superior</t>
  </si>
  <si>
    <t>P8542.01</t>
  </si>
  <si>
    <t xml:space="preserve"> Clases de piano y otras actividades de formación musical.</t>
  </si>
  <si>
    <t>P8542.02</t>
  </si>
  <si>
    <t>Actividades de formación artística, escuelas de teatro, escuelas de bellas artes y escuelas de artes interpretativas
(excepto las académicas).</t>
  </si>
  <si>
    <t>P8542.03</t>
  </si>
  <si>
    <t>Escuelas y academias de baile</t>
  </si>
  <si>
    <t>R9000.01</t>
  </si>
  <si>
    <t xml:space="preserve"> Producción de obras de teatro, conciertos, óperas, espectáculos de danza y otras actividades escénicas como las actividades de grupos, circos o compañías, orquestas o bandas, incluido actividades complementarias para la producción y otras actividades escénicas realizadas en directo como: actividades de directores, productores, diseñadores y constructores de escenarios, tramoyistas, manejo de telones, técnicos de iluminación y sonido, etcétera</t>
  </si>
  <si>
    <t>R9000.02</t>
  </si>
  <si>
    <t>Actividades de artistas individuales, como escritores, directores, músicos, conferencistas u oradores, escenógrafos,
constructores de decorados, etcétera; escritores de todo tipo, por ejemplo, obras de ficción, de obras técnicas, etcétera., actividades de escultores, pintores, dibujantes, caricaturistas, grabadores, etcétera, se incluye la restauración de obras de arte, como cuadros, etcétera y actividades de los modelos independientes</t>
  </si>
  <si>
    <t>R9000.03</t>
  </si>
  <si>
    <t>Gestión de salas de conciertos, teatros y otras instalaciones similares</t>
  </si>
  <si>
    <t>R9000.04</t>
  </si>
  <si>
    <t>Actividades de productores o empresarios de espectáculos artísticos en vivo, aporten o no ellos mismos las instalaciones correspondientes</t>
  </si>
  <si>
    <t>R9102.00</t>
  </si>
  <si>
    <t>Actividades de museos de arte, orfebrería, muebles, trajes, cerámica, platería, museos de historia natural y de ciencias, museos tecnológicos, históricos, militares y al aire libre; se incluye la gestión de lugares y edificios históricos y otros museos especializados</t>
  </si>
  <si>
    <t>Provincia</t>
  </si>
  <si>
    <t>RUC por Rama de Actividad</t>
  </si>
  <si>
    <t>Azuay</t>
  </si>
  <si>
    <t>Bolívar</t>
  </si>
  <si>
    <t>Cañar</t>
  </si>
  <si>
    <t>Carchi</t>
  </si>
  <si>
    <t>Chimborazo</t>
  </si>
  <si>
    <t>Cotopaxi</t>
  </si>
  <si>
    <t>El Oro</t>
  </si>
  <si>
    <t>Esmeraldas</t>
  </si>
  <si>
    <t>Guayas</t>
  </si>
  <si>
    <t>Imbabura</t>
  </si>
  <si>
    <t>Loja</t>
  </si>
  <si>
    <t>Los Ríos</t>
  </si>
  <si>
    <t>Manabí</t>
  </si>
  <si>
    <t>Morona Santiago</t>
  </si>
  <si>
    <t>Napo</t>
  </si>
  <si>
    <t>Pastaza</t>
  </si>
  <si>
    <t>Pichincha</t>
  </si>
  <si>
    <t>Tungurahua</t>
  </si>
  <si>
    <t>Zamora Chinchipe</t>
  </si>
  <si>
    <t>Galápagos</t>
  </si>
  <si>
    <t>Sucumbíos</t>
  </si>
  <si>
    <t>Orellana</t>
  </si>
  <si>
    <t>Santo Domingo</t>
  </si>
  <si>
    <t>Santa Elena</t>
  </si>
  <si>
    <r>
      <t xml:space="preserve">Fuente: </t>
    </r>
    <r>
      <rPr>
        <sz val="9"/>
        <color theme="1"/>
        <rFont val="Calibri"/>
        <family val="2"/>
        <scheme val="minor"/>
      </rPr>
      <t>Catastro del Registro Unico de Contribuyentes Activos - SRI</t>
    </r>
  </si>
  <si>
    <t>Perfil Profesional de los graduados en la Universidad de las Artes</t>
  </si>
  <si>
    <t>Los/las graduados/as de la Carrera de Creación Teatral de la Universidad de las Artes podrán insertarse de manera crítica y propositiva en el campo de las artes escénicas desempeñándose como:</t>
  </si>
  <si>
    <t>1. Creadores e intérpretes de espectáculos escénicos, con una perspectiva multi, inter y trans disciplinar
2. Gestores y ejecutores de proyectos autónomos y actividades profesionales en el amplio espectro de la creación escénica
3. Teatrólogos que generen un pensamiento crítico del teatro en el ámbito local, nacional e internacional
4. Investigadores, críticos y facilitadores culturales en institutos de educación superior, organismos regionales e internacionales, ONGs, fundaciones, medios de comunicación y publicaciones periódicas especializadas en artes escénicas o afines
5. Actores, directores, dramaturgos, performers, asesores, asistentes en compañías públicas y/o privadas, grupos y colectivos independientes
6. Docentes en institutos técnicos y/o tecnológicos, conservatorios, academias, colegios y escuelas, instituciones informales, ONGs y fundaciones.</t>
  </si>
  <si>
    <t>Artes visuales</t>
  </si>
  <si>
    <t>Los egresados de la carrera de Artes Visuales de la Universidad de las Artes tienen un desempeño efectivo y pertinente en los dominios de competencia del campo artístico y cultural. Sus competencias fundamentales en su accionar profesional y en los contextos de desempeño serán:</t>
  </si>
  <si>
    <t>1. Asimilan los conocimientos heredados, los saberes y las prácticas tradicionales del arte, así como los nuevos medios, para instalarse con solvencia dentro de los debates que se dan en la escena artística contemporánea.
2. Poseen un pensamiento crítico-reflexivo en su inserción en el mundo del arte
3. Expanden los ámbitos laborales de incidencia con prácticas y experiencias inter y transdisciplinarias.
4. Fortalecen las distintas instancias de educación artística en la vida social y cultural.
5. Contribuyen a los espacios de construcción ciudadana y a las políticas de intervención social y comunitaria.
6. Expanden los universos  simbólicos  y  afianzarán  una  cultura  artística  con  nuevos  imaginarios  artístico-sociales y culturales del país y la región.
7. Fomentan un entendimiento del hecho artístico como producción en la que confluyen distintos saberes, sistemas de representación y de codificación social.
8. Generan investigaciones artísticas que integren los conocimientos académicos con los saberes colectivos.
9. Fomentan un vínculo entre la creación artística y las dinámicas sociales, mediante ejercicios de coparticipación e intervención del entorno o el espacio social.
10. Están abiertos al uso de los recursos académicos y tecnológicos en red, implementando plataformas informáticas de creación, tratamiento y difusión de obras audiovisuales y/o de proyectos de investigación artística.
11. Posicionan los principios de interculturalidad en los proyectos artísticos y de investigación.
12. Prestan una atención particular a las cosmovisiones, saberes, itinerarios y experiencias de diálogo entre saberes.</t>
  </si>
  <si>
    <t>Producción Musical</t>
  </si>
  <si>
    <t xml:space="preserve">La Carrera de Producción Musical forma productores y artistas innovadores, profesionales e investigadores íntegros y críticos, capaces de crear alternativas para el desarrollo de las artes interdisciplinares del país. Así mismo, formar profesionales que fácilmente prosperan en cualquier ambiente de creación musical como: </t>
  </si>
  <si>
    <t>1. Productores musicales .
2. Ingenieros de grabación 
3. Ingenieros de mezcla 
4. Ingeniero de sala (sonido en vivo)
5. Diseñadores de sonido.
6. Post-productor de sonido para audiovisuales.
7. Sonidista (en locación)
8. Sonidista en radios o canales de televisión
9. Editores de sonido
10. Artistas Sonoros.
11. Compositores.
12. Arreglistas
13. Gestores
14. A&amp;R en disqueras
15. Sellos independientes</t>
  </si>
  <si>
    <t>1. Artistas Sonoros.
2. Compositores.
3. Arreglistas
4. Interpretes
5. Pedagogos musicales
6. Copistas y editores musicales
7. Gestores culturales
8. Artistas inter y transdisciplinarios</t>
  </si>
  <si>
    <t>Se utiliza el perfil profesional de cada carrera en la Uartes y se cruza con las actividades que realizan los graduados</t>
  </si>
  <si>
    <t>P6 Y P61</t>
  </si>
  <si>
    <t>https://www.feduba.org.ar/2020/12/17/informe-de-unesco-iesalc-revela-que-el-acceso-a-la-educacion-superior-paso-de-19-a-38-en-las-ultimas-dos-decadas/</t>
  </si>
  <si>
    <t>Y OTRAS</t>
  </si>
  <si>
    <t>Informativa en función de la bibliografía que se refiera a educaión superior y educaicón superior en artes</t>
  </si>
  <si>
    <t>El 7 de mayo de 1996 se emite la Ley que Crea el  Fondo Permanente de Desarrollo Universitario y Politécnico (FOPEDEUPO)</t>
  </si>
  <si>
    <t>El 22 de octubre de 2019 a través de la Resolución RPC-SE-04-No.006-2019, el Pleno del CES reforma el Reglamento sobre la metodología de la elaboración y aplicación de la Fórmula para la distribución de los recursos destinados anualmente por parte del Estado a favor de las Universidades y Escuelas Politécnicas.</t>
  </si>
  <si>
    <t>El 05 de noviembre de 2020, mediante Resolución RPC-SE-20-No.162-2020, el Pleno  del CES resolvió: “Artículo Único.- Conformar una Comisión Ocasional para la revisión de la fórmula de distribución de recursos correspondiente al año 2021, para las universidades y escuelas politécnicas públicas y las particulares que reciben recursos y asignaciones del Estado.</t>
  </si>
  <si>
    <t>El 05 de noviembre de 2020, el Pleno del Consejo de Educación Superior (CES) Aprueba en primer debate la distribución de recursos para el año 2021 a favor de las universidades y escuelas politécnicas públicas y particulares que, de conformidad con la Constitución de la República del Ecuador, la Ley Orgánica de Educación Superior y su Reglamento General, reciben rentas y asignaciones del Estado; propuesta en el escenario 2 del “Informe sobre la aplicación de la metodología de distribución de recursos destinados anualmente por parte del Estado a favor de las universidades y escuelas politécnicas públicas y las que reciben rentas y asignaciones del Estado”.</t>
  </si>
  <si>
    <t>Dólares</t>
  </si>
  <si>
    <t>La estimación del gasto corriente de cada UEP, bajo la premisa de que se garantice el funcionamiento de cada una de ellas, se ajusta con la subejecución histórica que han tenido las UEP. Esta medida de ajuste tiene como finalidad promover que las instituciones tengan una gestión eficiente de su gasto corriente.</t>
  </si>
  <si>
    <t>La función de utilidad del indicador de Tasa de Retención Inicial da una puntuación de 1 a aquellas UEP que cumplieron con retener al menos al 40% de sus estudiantes durante el primer año de acuerdo al estándar internacional de América Latina. En el caso de las UEP que tienen una retención inicial menor al 40%, se les otorga un puntaje proporcional en función del resultado obtenido en el indicador.</t>
  </si>
  <si>
    <t>La función de utilidad del indicador de Relación de Horas Clase Semanal da una puntuación de 1 a aquellas UEP que cumplieron con el número de horas clase definido en el Escalafón Docente. En el caso de las UEP que tienen una relación menor a 9,5 horas clase semanal, se entrega un valor proporcional al resultado obtenido. Aquellas que tienen una relación de 0, o mayor a 30 tienen un puntaje de 0.</t>
  </si>
  <si>
    <t>Se puede realizar una proyección, usando el porcentaje que representa los matriculados en artes y humanidades respecto al total de matriculados en educación superior, en los cuatro tipos de escenarios proyectados anteriormente</t>
  </si>
  <si>
    <t xml:space="preserve"> %MAyH</t>
  </si>
  <si>
    <t>Donde:</t>
  </si>
  <si>
    <r>
      <t xml:space="preserve">Comparando la cantidad de alumnos matriculados en carreras de Artes y Humanidades, a nivel nacional, con la cantidad de alumnos matriculados en la Uartes se evidencia que la universidad posee el </t>
    </r>
    <r>
      <rPr>
        <b/>
        <sz val="12"/>
        <color theme="1"/>
        <rFont val="Calibri"/>
        <family val="2"/>
        <scheme val="minor"/>
      </rPr>
      <t>10% de alumnos matriculados del total en Artes y Humanidades</t>
    </r>
    <r>
      <rPr>
        <sz val="11"/>
        <color theme="1"/>
        <rFont val="Calibri"/>
        <family val="2"/>
        <scheme val="minor"/>
      </rPr>
      <t>. En otras palabras la Universidad cubre el 10% de la demanda en servicios de Educación Superior en Artes</t>
    </r>
  </si>
  <si>
    <t>Tendencial
Meta 
(Prom. Increm.)
0,74%</t>
  </si>
  <si>
    <t>Pesimista
Meta 
(Prom. Dif.)
0,16%</t>
  </si>
  <si>
    <t>Optimista
Meta 
(Increm. 1 punto anual tolerando 2 años sin variaciones)</t>
  </si>
  <si>
    <t>Deseable
Meta 
(Increm. De =% que varía la población)</t>
  </si>
  <si>
    <t xml:space="preserve"> %Matri Uartes</t>
  </si>
  <si>
    <t>Tendencial: Meta 
(Prom. Increm.) 0,74%</t>
  </si>
  <si>
    <t>Pesimista: Meta 
(Prom. Dif.) 0,16%</t>
  </si>
  <si>
    <t>Optimista: Meta 
(Increm. 1 punto anual tolerando 2 años sin variaciones)</t>
  </si>
  <si>
    <t>Deseable: Meta 
(Increm. de =% que varía la población)</t>
  </si>
  <si>
    <t>Títulos en Carreras de Artes y Humanidades</t>
  </si>
  <si>
    <t>Títulos en Carreras de Uartes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</si>
</sst>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 #,##0.00_ ;_ * \-#,##0.00_ ;_ * &quot;-&quot;??_ ;_ @_ "/>
    <numFmt numFmtId="164" formatCode="&quot;$&quot;#,##0.00"/>
    <numFmt numFmtId="165" formatCode="_ * #,##0_ ;_ * \-#,##0_ ;_ * &quot;-&quot;??_ ;_ @_ "/>
    <numFmt numFmtId="166" formatCode="&quot;$&quot;#,##0"/>
    <numFmt numFmtId="167" formatCode="0.000000000%"/>
    <numFmt numFmtId="168" formatCode="0.00000%"/>
  </numFmts>
  <fonts count="32" x14ac:knownFonts="1">
    <font>
      <sz val="11"/>
      <color theme="1"/>
      <name val="Calibri"/>
      <family val="2"/>
      <scheme val="minor"/>
    </font>
    <font>
      <b/>
      <sz val="11"/>
      <color theme="1"/>
      <name val="Calibri"/>
      <family val="2"/>
      <scheme val="minor"/>
    </font>
    <font>
      <b/>
      <sz val="16"/>
      <color theme="1"/>
      <name val="Calibri"/>
      <family val="2"/>
      <scheme val="minor"/>
    </font>
    <font>
      <sz val="11"/>
      <color theme="1"/>
      <name val="Calibri"/>
      <family val="2"/>
      <scheme val="minor"/>
    </font>
    <font>
      <b/>
      <sz val="11"/>
      <color theme="0"/>
      <name val="Calibri"/>
      <family val="2"/>
      <scheme val="minor"/>
    </font>
    <font>
      <i/>
      <sz val="11"/>
      <color theme="1"/>
      <name val="Calibri"/>
      <family val="2"/>
      <scheme val="minor"/>
    </font>
    <font>
      <b/>
      <i/>
      <sz val="11"/>
      <color theme="1"/>
      <name val="Calibri"/>
      <family val="2"/>
      <scheme val="minor"/>
    </font>
    <font>
      <sz val="9"/>
      <color theme="1"/>
      <name val="Calibri"/>
      <family val="2"/>
      <scheme val="minor"/>
    </font>
    <font>
      <b/>
      <sz val="9"/>
      <color theme="1"/>
      <name val="Calibri"/>
      <family val="2"/>
      <scheme val="minor"/>
    </font>
    <font>
      <b/>
      <u/>
      <sz val="16"/>
      <color rgb="FF009999"/>
      <name val="Calibri"/>
      <family val="2"/>
      <scheme val="minor"/>
    </font>
    <font>
      <b/>
      <sz val="16"/>
      <color rgb="FF009999"/>
      <name val="Calibri"/>
      <family val="2"/>
      <scheme val="minor"/>
    </font>
    <font>
      <b/>
      <sz val="28"/>
      <color rgb="FF009999"/>
      <name val="Calibri"/>
      <family val="2"/>
      <scheme val="minor"/>
    </font>
    <font>
      <b/>
      <i/>
      <sz val="14"/>
      <color rgb="FF009999"/>
      <name val="Calibri"/>
      <family val="2"/>
      <scheme val="minor"/>
    </font>
    <font>
      <b/>
      <sz val="12"/>
      <color theme="1"/>
      <name val="Calibri"/>
      <family val="2"/>
      <scheme val="minor"/>
    </font>
    <font>
      <b/>
      <i/>
      <sz val="14"/>
      <color theme="1"/>
      <name val="Calibri"/>
      <family val="2"/>
      <scheme val="minor"/>
    </font>
    <font>
      <sz val="12"/>
      <color theme="1"/>
      <name val="Calibri"/>
      <family val="2"/>
      <scheme val="minor"/>
    </font>
    <font>
      <i/>
      <sz val="12"/>
      <color theme="1"/>
      <name val="Calibri"/>
      <family val="2"/>
      <scheme val="minor"/>
    </font>
    <font>
      <b/>
      <sz val="14"/>
      <color theme="1"/>
      <name val="Calibri"/>
      <family val="2"/>
      <scheme val="minor"/>
    </font>
    <font>
      <sz val="10"/>
      <color theme="1"/>
      <name val="Calibri"/>
      <family val="2"/>
      <scheme val="minor"/>
    </font>
    <font>
      <b/>
      <sz val="10"/>
      <color theme="1"/>
      <name val="Calibri"/>
      <family val="2"/>
      <scheme val="minor"/>
    </font>
    <font>
      <sz val="8"/>
      <color theme="1"/>
      <name val="Calibri"/>
      <family val="2"/>
      <scheme val="minor"/>
    </font>
    <font>
      <sz val="11"/>
      <color rgb="FF00B0F0"/>
      <name val="Calibri"/>
      <family val="2"/>
      <scheme val="minor"/>
    </font>
    <font>
      <b/>
      <sz val="8"/>
      <color theme="1"/>
      <name val="Calibri"/>
      <family val="2"/>
      <scheme val="minor"/>
    </font>
    <font>
      <sz val="11"/>
      <color rgb="FFFF0000"/>
      <name val="Calibri"/>
      <family val="2"/>
      <scheme val="minor"/>
    </font>
    <font>
      <sz val="9"/>
      <color rgb="FFFF0000"/>
      <name val="Calibri"/>
      <family val="2"/>
      <scheme val="minor"/>
    </font>
    <font>
      <b/>
      <sz val="11"/>
      <name val="Calibri"/>
      <family val="2"/>
      <scheme val="minor"/>
    </font>
    <font>
      <sz val="16"/>
      <color rgb="FFFF0000"/>
      <name val="Calibri"/>
      <family val="2"/>
      <scheme val="minor"/>
    </font>
    <font>
      <sz val="14"/>
      <color theme="1"/>
      <name val="Calibri"/>
      <family val="2"/>
      <scheme val="minor"/>
    </font>
    <font>
      <u/>
      <sz val="11"/>
      <color theme="10"/>
      <name val="Calibri"/>
      <family val="2"/>
      <scheme val="minor"/>
    </font>
    <font>
      <sz val="11"/>
      <color theme="9" tint="0.39997558519241921"/>
      <name val="Calibri"/>
      <family val="2"/>
      <scheme val="minor"/>
    </font>
    <font>
      <b/>
      <sz val="11"/>
      <color theme="9" tint="0.39997558519241921"/>
      <name val="Calibri"/>
      <family val="2"/>
      <scheme val="minor"/>
    </font>
    <font>
      <sz val="11"/>
      <color theme="1"/>
      <name val="Symbol"/>
      <family val="1"/>
      <charset val="2"/>
    </font>
  </fonts>
  <fills count="20">
    <fill>
      <patternFill patternType="none"/>
    </fill>
    <fill>
      <patternFill patternType="gray125"/>
    </fill>
    <fill>
      <patternFill patternType="solid">
        <fgColor theme="8" tint="0.79998168889431442"/>
        <bgColor indexed="64"/>
      </patternFill>
    </fill>
    <fill>
      <patternFill patternType="solid">
        <fgColor theme="9" tint="0.59999389629810485"/>
        <bgColor indexed="64"/>
      </patternFill>
    </fill>
    <fill>
      <patternFill patternType="solid">
        <fgColor theme="4" tint="-0.49998474074526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theme="3" tint="0.59999389629810485"/>
        <bgColor indexed="64"/>
      </patternFill>
    </fill>
    <fill>
      <patternFill patternType="solid">
        <fgColor theme="2" tint="-9.9978637043366805E-2"/>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7" tint="0.39997558519241921"/>
        <bgColor indexed="64"/>
      </patternFill>
    </fill>
    <fill>
      <patternFill patternType="solid">
        <fgColor theme="2" tint="-0.249977111117893"/>
        <bgColor indexed="64"/>
      </patternFill>
    </fill>
    <fill>
      <patternFill patternType="solid">
        <fgColor theme="3" tint="0.79998168889431442"/>
        <bgColor indexed="64"/>
      </patternFill>
    </fill>
    <fill>
      <patternFill patternType="solid">
        <fgColor theme="4" tint="-0.249977111117893"/>
        <bgColor indexed="64"/>
      </patternFill>
    </fill>
    <fill>
      <patternFill patternType="solid">
        <fgColor rgb="FF009999"/>
        <bgColor indexed="64"/>
      </patternFill>
    </fill>
    <fill>
      <patternFill patternType="solid">
        <fgColor rgb="FFF1DC8F"/>
        <bgColor indexed="64"/>
      </patternFill>
    </fill>
    <fill>
      <patternFill patternType="solid">
        <fgColor theme="7" tint="0.59999389629810485"/>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s>
  <cellStyleXfs count="5">
    <xf numFmtId="0" fontId="0" fillId="0" borderId="0"/>
    <xf numFmtId="9" fontId="3" fillId="0" borderId="0" applyFont="0" applyFill="0" applyBorder="0" applyAlignment="0" applyProtection="0"/>
    <xf numFmtId="0" fontId="9" fillId="2" borderId="0"/>
    <xf numFmtId="43" fontId="3" fillId="0" borderId="0" applyFont="0" applyFill="0" applyBorder="0" applyAlignment="0" applyProtection="0"/>
    <xf numFmtId="0" fontId="28" fillId="0" borderId="0" applyNumberFormat="0" applyFill="0" applyBorder="0" applyAlignment="0" applyProtection="0"/>
  </cellStyleXfs>
  <cellXfs count="385">
    <xf numFmtId="0" fontId="0" fillId="0" borderId="0" xfId="0"/>
    <xf numFmtId="0" fontId="0" fillId="2" borderId="0" xfId="0" applyFill="1"/>
    <xf numFmtId="0" fontId="0" fillId="0" borderId="1" xfId="0" applyBorder="1" applyAlignment="1">
      <alignment vertical="center" wrapText="1"/>
    </xf>
    <xf numFmtId="0" fontId="0" fillId="0" borderId="1" xfId="0" applyBorder="1" applyAlignment="1">
      <alignment horizontal="center" vertical="center" wrapText="1"/>
    </xf>
    <xf numFmtId="0" fontId="0" fillId="2" borderId="0" xfId="0" applyFill="1" applyAlignment="1"/>
    <xf numFmtId="0" fontId="1" fillId="2" borderId="0" xfId="0" applyFont="1" applyFill="1" applyAlignment="1"/>
    <xf numFmtId="0" fontId="1" fillId="2" borderId="0" xfId="0" applyFont="1" applyFill="1"/>
    <xf numFmtId="0" fontId="6" fillId="2" borderId="0" xfId="0" applyFont="1" applyFill="1"/>
    <xf numFmtId="0" fontId="0" fillId="0" borderId="1" xfId="0" applyFill="1" applyBorder="1" applyAlignment="1"/>
    <xf numFmtId="10" fontId="0" fillId="0" borderId="1" xfId="1" applyNumberFormat="1" applyFont="1" applyFill="1" applyBorder="1"/>
    <xf numFmtId="0" fontId="0" fillId="0" borderId="1" xfId="0" applyFill="1" applyBorder="1" applyAlignment="1">
      <alignment horizontal="center"/>
    </xf>
    <xf numFmtId="10" fontId="0" fillId="0" borderId="1" xfId="0" applyNumberFormat="1" applyFill="1" applyBorder="1" applyAlignment="1">
      <alignment horizontal="center"/>
    </xf>
    <xf numFmtId="10" fontId="0" fillId="0" borderId="1" xfId="0" applyNumberFormat="1" applyFill="1" applyBorder="1"/>
    <xf numFmtId="0" fontId="7" fillId="2" borderId="0" xfId="0" applyFont="1" applyFill="1"/>
    <xf numFmtId="0" fontId="0" fillId="2" borderId="0" xfId="0" applyFill="1" applyAlignment="1">
      <alignment wrapText="1"/>
    </xf>
    <xf numFmtId="10" fontId="5" fillId="0" borderId="1" xfId="0" applyNumberFormat="1" applyFont="1" applyFill="1" applyBorder="1"/>
    <xf numFmtId="3" fontId="0" fillId="0" borderId="1" xfId="1" applyNumberFormat="1" applyFont="1" applyFill="1" applyBorder="1"/>
    <xf numFmtId="3" fontId="0" fillId="0" borderId="1" xfId="0" applyNumberFormat="1" applyFill="1" applyBorder="1" applyAlignment="1">
      <alignment horizontal="center"/>
    </xf>
    <xf numFmtId="0" fontId="6" fillId="2" borderId="0" xfId="0" applyFont="1" applyFill="1" applyAlignment="1">
      <alignment horizontal="left" indent="1"/>
    </xf>
    <xf numFmtId="0" fontId="0" fillId="2" borderId="0" xfId="0" applyFont="1" applyFill="1"/>
    <xf numFmtId="0" fontId="0" fillId="2" borderId="0" xfId="0" applyFont="1" applyFill="1" applyAlignment="1"/>
    <xf numFmtId="0" fontId="0" fillId="2" borderId="0" xfId="0" applyFont="1" applyFill="1" applyAlignment="1">
      <alignment horizontal="left" indent="1"/>
    </xf>
    <xf numFmtId="0" fontId="0" fillId="2" borderId="0" xfId="0" applyFill="1" applyAlignment="1">
      <alignment horizontal="justify" wrapText="1"/>
    </xf>
    <xf numFmtId="10" fontId="0" fillId="2" borderId="0" xfId="1" applyNumberFormat="1" applyFont="1" applyFill="1"/>
    <xf numFmtId="3" fontId="0" fillId="0" borderId="1" xfId="0" applyNumberFormat="1" applyFill="1" applyBorder="1" applyAlignment="1"/>
    <xf numFmtId="3" fontId="1" fillId="0" borderId="1" xfId="0" applyNumberFormat="1" applyFont="1" applyFill="1" applyBorder="1" applyAlignment="1"/>
    <xf numFmtId="0" fontId="8" fillId="2" borderId="0" xfId="0" applyFont="1" applyFill="1"/>
    <xf numFmtId="10" fontId="1" fillId="0" borderId="1" xfId="1" applyNumberFormat="1" applyFont="1" applyFill="1" applyBorder="1" applyAlignment="1"/>
    <xf numFmtId="0" fontId="9" fillId="2" borderId="0" xfId="2"/>
    <xf numFmtId="0" fontId="10" fillId="2" borderId="0" xfId="0" applyFont="1" applyFill="1"/>
    <xf numFmtId="0" fontId="11" fillId="2" borderId="0" xfId="0" applyFont="1" applyFill="1" applyAlignment="1"/>
    <xf numFmtId="0" fontId="12" fillId="2" borderId="0" xfId="0" applyFont="1" applyFill="1"/>
    <xf numFmtId="0" fontId="10" fillId="2" borderId="0" xfId="0" applyFont="1" applyFill="1" applyAlignment="1"/>
    <xf numFmtId="0" fontId="9" fillId="2" borderId="0" xfId="2" applyFill="1"/>
    <xf numFmtId="0" fontId="13" fillId="3" borderId="1" xfId="0" applyFont="1" applyFill="1" applyBorder="1" applyAlignment="1">
      <alignment horizontal="center" vertical="center" wrapText="1"/>
    </xf>
    <xf numFmtId="0" fontId="0" fillId="2" borderId="0" xfId="0" applyFill="1" applyAlignment="1">
      <alignment horizontal="justify" wrapText="1"/>
    </xf>
    <xf numFmtId="0" fontId="1" fillId="0" borderId="0" xfId="0" applyFont="1"/>
    <xf numFmtId="0" fontId="0" fillId="5" borderId="0" xfId="0" applyFill="1"/>
    <xf numFmtId="0" fontId="0" fillId="0" borderId="0" xfId="0" applyAlignment="1">
      <alignment wrapText="1"/>
    </xf>
    <xf numFmtId="0" fontId="0" fillId="5" borderId="0" xfId="0" applyFill="1" applyAlignment="1">
      <alignment wrapText="1"/>
    </xf>
    <xf numFmtId="0" fontId="0" fillId="6" borderId="0" xfId="0" applyFill="1" applyAlignment="1">
      <alignment wrapText="1"/>
    </xf>
    <xf numFmtId="0" fontId="0" fillId="7" borderId="0" xfId="0" applyFill="1" applyAlignment="1">
      <alignment wrapText="1"/>
    </xf>
    <xf numFmtId="0" fontId="0" fillId="0" borderId="1" xfId="0" applyBorder="1"/>
    <xf numFmtId="14" fontId="0" fillId="0" borderId="0" xfId="0" applyNumberFormat="1"/>
    <xf numFmtId="0" fontId="1" fillId="6" borderId="1" xfId="0" applyFont="1" applyFill="1" applyBorder="1" applyAlignment="1">
      <alignment horizontal="center"/>
    </xf>
    <xf numFmtId="0" fontId="0" fillId="0" borderId="1" xfId="0" applyBorder="1" applyAlignment="1">
      <alignment wrapText="1"/>
    </xf>
    <xf numFmtId="0" fontId="0" fillId="0" borderId="1" xfId="0" applyBorder="1" applyAlignment="1">
      <alignment horizontal="center"/>
    </xf>
    <xf numFmtId="0" fontId="0" fillId="5" borderId="1" xfId="0" applyFill="1" applyBorder="1" applyAlignment="1">
      <alignment horizontal="center"/>
    </xf>
    <xf numFmtId="0" fontId="0" fillId="0" borderId="6" xfId="0" applyBorder="1"/>
    <xf numFmtId="0" fontId="0" fillId="0" borderId="7" xfId="0" applyBorder="1"/>
    <xf numFmtId="0" fontId="1" fillId="0" borderId="5" xfId="0" applyFont="1" applyBorder="1" applyAlignment="1">
      <alignment horizontal="center"/>
    </xf>
    <xf numFmtId="14" fontId="0" fillId="0" borderId="1" xfId="0" applyNumberFormat="1" applyBorder="1"/>
    <xf numFmtId="0" fontId="0" fillId="0" borderId="1" xfId="0" applyBorder="1" applyAlignment="1">
      <alignment horizontal="right"/>
    </xf>
    <xf numFmtId="0" fontId="0" fillId="0" borderId="1" xfId="0" applyBorder="1" applyAlignment="1">
      <alignment horizontal="right" wrapText="1"/>
    </xf>
    <xf numFmtId="0" fontId="0" fillId="0" borderId="1" xfId="0" applyFill="1" applyBorder="1" applyAlignment="1">
      <alignment wrapText="1"/>
    </xf>
    <xf numFmtId="0" fontId="1" fillId="0" borderId="0" xfId="0" applyFont="1" applyBorder="1"/>
    <xf numFmtId="10" fontId="0" fillId="2" borderId="0" xfId="0" applyNumberFormat="1" applyFill="1"/>
    <xf numFmtId="0" fontId="0" fillId="2" borderId="0" xfId="0" applyFill="1" applyAlignment="1">
      <alignment horizontal="center"/>
    </xf>
    <xf numFmtId="0" fontId="0" fillId="8" borderId="0" xfId="0" applyFont="1" applyFill="1"/>
    <xf numFmtId="0" fontId="17" fillId="8" borderId="0" xfId="0" applyFont="1" applyFill="1"/>
    <xf numFmtId="0" fontId="0" fillId="8" borderId="0" xfId="0" applyFont="1" applyFill="1" applyBorder="1"/>
    <xf numFmtId="0" fontId="0" fillId="8" borderId="0" xfId="0" applyFont="1" applyFill="1" applyBorder="1" applyAlignment="1">
      <alignment horizontal="center" wrapText="1"/>
    </xf>
    <xf numFmtId="0" fontId="0" fillId="8" borderId="0" xfId="0" applyFont="1" applyFill="1" applyBorder="1" applyAlignment="1">
      <alignment horizontal="center"/>
    </xf>
    <xf numFmtId="0" fontId="7" fillId="8" borderId="1" xfId="0" applyFont="1" applyFill="1" applyBorder="1" applyAlignment="1">
      <alignment wrapText="1"/>
    </xf>
    <xf numFmtId="164" fontId="0" fillId="8" borderId="1" xfId="0" applyNumberFormat="1" applyFont="1" applyFill="1" applyBorder="1"/>
    <xf numFmtId="0" fontId="0" fillId="8" borderId="1" xfId="0" applyFont="1" applyFill="1" applyBorder="1"/>
    <xf numFmtId="0" fontId="1" fillId="7" borderId="1" xfId="0" applyFont="1" applyFill="1" applyBorder="1"/>
    <xf numFmtId="0" fontId="1" fillId="11" borderId="1" xfId="0" applyFont="1" applyFill="1" applyBorder="1"/>
    <xf numFmtId="0" fontId="19" fillId="10" borderId="1" xfId="0" applyFont="1" applyFill="1" applyBorder="1" applyAlignment="1">
      <alignment horizontal="center" vertical="center"/>
    </xf>
    <xf numFmtId="0" fontId="1" fillId="12" borderId="0" xfId="0" applyFont="1" applyFill="1"/>
    <xf numFmtId="0" fontId="0" fillId="12" borderId="0" xfId="0" applyFill="1"/>
    <xf numFmtId="0" fontId="1" fillId="12" borderId="1" xfId="0" applyFont="1" applyFill="1" applyBorder="1" applyAlignment="1">
      <alignment horizontal="center" vertical="center"/>
    </xf>
    <xf numFmtId="0" fontId="17" fillId="12" borderId="0" xfId="0" applyFont="1" applyFill="1"/>
    <xf numFmtId="0" fontId="1" fillId="7" borderId="1" xfId="0" applyFont="1" applyFill="1" applyBorder="1" applyAlignment="1">
      <alignment horizontal="center" vertical="center"/>
    </xf>
    <xf numFmtId="10" fontId="0" fillId="8" borderId="1" xfId="0" applyNumberFormat="1" applyFont="1" applyFill="1" applyBorder="1"/>
    <xf numFmtId="0" fontId="0" fillId="7" borderId="0" xfId="0" applyFont="1" applyFill="1"/>
    <xf numFmtId="0" fontId="0" fillId="7" borderId="0" xfId="0" applyFill="1"/>
    <xf numFmtId="165" fontId="0" fillId="0" borderId="0" xfId="3" applyNumberFormat="1" applyFont="1"/>
    <xf numFmtId="164" fontId="0" fillId="0" borderId="1" xfId="0" applyNumberFormat="1" applyBorder="1"/>
    <xf numFmtId="164" fontId="0" fillId="0" borderId="0" xfId="0" applyNumberFormat="1"/>
    <xf numFmtId="0" fontId="1" fillId="0" borderId="1" xfId="0" applyFont="1" applyFill="1" applyBorder="1"/>
    <xf numFmtId="164" fontId="1" fillId="0" borderId="1" xfId="0" applyNumberFormat="1" applyFont="1" applyBorder="1"/>
    <xf numFmtId="0" fontId="1" fillId="0" borderId="1" xfId="0" applyFont="1" applyBorder="1"/>
    <xf numFmtId="0" fontId="21" fillId="0" borderId="1" xfId="0" applyFont="1" applyBorder="1"/>
    <xf numFmtId="164" fontId="21" fillId="0" borderId="1" xfId="0" applyNumberFormat="1" applyFont="1" applyBorder="1"/>
    <xf numFmtId="0" fontId="1" fillId="0" borderId="6" xfId="0" applyFont="1" applyFill="1" applyBorder="1"/>
    <xf numFmtId="164" fontId="1" fillId="0" borderId="0" xfId="0" applyNumberFormat="1" applyFont="1" applyBorder="1"/>
    <xf numFmtId="0" fontId="1" fillId="0" borderId="0" xfId="0" applyFont="1" applyFill="1" applyBorder="1"/>
    <xf numFmtId="164" fontId="0" fillId="0" borderId="0" xfId="0" applyNumberFormat="1" applyBorder="1"/>
    <xf numFmtId="0" fontId="0" fillId="0" borderId="0" xfId="0" applyBorder="1"/>
    <xf numFmtId="0" fontId="7" fillId="12" borderId="0" xfId="0" applyFont="1" applyFill="1"/>
    <xf numFmtId="0" fontId="7" fillId="12" borderId="1" xfId="0" applyFont="1" applyFill="1" applyBorder="1" applyAlignment="1">
      <alignment wrapText="1"/>
    </xf>
    <xf numFmtId="0" fontId="7" fillId="12" borderId="1" xfId="0" applyFont="1" applyFill="1" applyBorder="1" applyAlignment="1">
      <alignment horizontal="left" vertical="center" wrapText="1"/>
    </xf>
    <xf numFmtId="0" fontId="7" fillId="12" borderId="1" xfId="0" applyFont="1" applyFill="1" applyBorder="1" applyAlignment="1">
      <alignment vertical="center" wrapText="1"/>
    </xf>
    <xf numFmtId="0" fontId="8" fillId="12" borderId="1" xfId="0" applyFont="1" applyFill="1" applyBorder="1" applyAlignment="1">
      <alignment horizontal="center" vertical="center"/>
    </xf>
    <xf numFmtId="0" fontId="7" fillId="12" borderId="1" xfId="0" applyFont="1" applyFill="1" applyBorder="1" applyAlignment="1">
      <alignment horizontal="center" vertical="center"/>
    </xf>
    <xf numFmtId="0" fontId="0" fillId="12" borderId="1" xfId="0" applyFill="1" applyBorder="1" applyAlignment="1">
      <alignment horizontal="center" vertical="center"/>
    </xf>
    <xf numFmtId="0" fontId="1" fillId="12" borderId="1" xfId="0" applyFont="1" applyFill="1" applyBorder="1"/>
    <xf numFmtId="9" fontId="0" fillId="0" borderId="0" xfId="0" applyNumberFormat="1"/>
    <xf numFmtId="43" fontId="0" fillId="0" borderId="0" xfId="0" applyNumberFormat="1"/>
    <xf numFmtId="0" fontId="1" fillId="0" borderId="0" xfId="0" applyFont="1" applyAlignment="1">
      <alignment horizontal="center" vertical="center" wrapText="1"/>
    </xf>
    <xf numFmtId="166" fontId="0" fillId="0" borderId="0" xfId="3" applyNumberFormat="1" applyFont="1"/>
    <xf numFmtId="166" fontId="0" fillId="0" borderId="0" xfId="0" applyNumberFormat="1"/>
    <xf numFmtId="167" fontId="0" fillId="0" borderId="0" xfId="0" applyNumberFormat="1"/>
    <xf numFmtId="0" fontId="20" fillId="12" borderId="0" xfId="0" applyFont="1" applyFill="1" applyAlignment="1">
      <alignment wrapText="1"/>
    </xf>
    <xf numFmtId="0" fontId="0" fillId="12" borderId="1" xfId="0" applyFill="1" applyBorder="1" applyAlignment="1">
      <alignment horizontal="center"/>
    </xf>
    <xf numFmtId="0" fontId="8" fillId="13" borderId="1" xfId="0" applyFont="1" applyFill="1" applyBorder="1" applyAlignment="1">
      <alignment horizontal="center" vertical="center"/>
    </xf>
    <xf numFmtId="9" fontId="22" fillId="13" borderId="1" xfId="0" applyNumberFormat="1" applyFont="1" applyFill="1" applyBorder="1" applyAlignment="1">
      <alignment wrapText="1"/>
    </xf>
    <xf numFmtId="0" fontId="22" fillId="13" borderId="1" xfId="0" applyFont="1" applyFill="1" applyBorder="1" applyAlignment="1">
      <alignment wrapText="1"/>
    </xf>
    <xf numFmtId="9" fontId="8" fillId="13" borderId="1" xfId="0" applyNumberFormat="1" applyFont="1" applyFill="1" applyBorder="1" applyAlignment="1">
      <alignment horizontal="center" wrapText="1"/>
    </xf>
    <xf numFmtId="0" fontId="8" fillId="13" borderId="1" xfId="0" applyFont="1" applyFill="1" applyBorder="1" applyAlignment="1">
      <alignment horizontal="center" wrapText="1"/>
    </xf>
    <xf numFmtId="0" fontId="8" fillId="13" borderId="1" xfId="0" applyFont="1" applyFill="1" applyBorder="1" applyAlignment="1">
      <alignment horizontal="center" vertical="center" wrapText="1"/>
    </xf>
    <xf numFmtId="0" fontId="8" fillId="14" borderId="1" xfId="0" applyFont="1" applyFill="1" applyBorder="1" applyAlignment="1">
      <alignment horizontal="left" vertical="center"/>
    </xf>
    <xf numFmtId="0" fontId="8" fillId="14" borderId="1" xfId="0" applyFont="1" applyFill="1" applyBorder="1" applyAlignment="1">
      <alignment horizontal="left" vertical="center" wrapText="1"/>
    </xf>
    <xf numFmtId="0" fontId="7" fillId="14" borderId="1" xfId="0" applyFont="1" applyFill="1" applyBorder="1" applyAlignment="1">
      <alignment wrapText="1"/>
    </xf>
    <xf numFmtId="0" fontId="1" fillId="14" borderId="1" xfId="0" applyFont="1" applyFill="1" applyBorder="1"/>
    <xf numFmtId="0" fontId="1" fillId="12" borderId="1" xfId="0" applyFont="1" applyFill="1" applyBorder="1" applyAlignment="1">
      <alignment horizontal="center"/>
    </xf>
    <xf numFmtId="0" fontId="0" fillId="12" borderId="0" xfId="0" applyFill="1" applyAlignment="1">
      <alignment horizontal="left" wrapText="1"/>
    </xf>
    <xf numFmtId="0" fontId="1" fillId="7" borderId="3" xfId="0" applyFont="1" applyFill="1" applyBorder="1" applyAlignment="1">
      <alignment horizontal="center" vertical="center"/>
    </xf>
    <xf numFmtId="0" fontId="1" fillId="7" borderId="1" xfId="0" applyFont="1" applyFill="1" applyBorder="1" applyAlignment="1">
      <alignment horizontal="center" vertical="center"/>
    </xf>
    <xf numFmtId="0" fontId="7" fillId="8" borderId="1" xfId="0" applyFont="1" applyFill="1" applyBorder="1" applyAlignment="1">
      <alignment horizontal="center" vertical="center"/>
    </xf>
    <xf numFmtId="0" fontId="7" fillId="8" borderId="1" xfId="0" applyFont="1" applyFill="1" applyBorder="1" applyAlignment="1">
      <alignment horizontal="center" wrapText="1"/>
    </xf>
    <xf numFmtId="0" fontId="7" fillId="8" borderId="1" xfId="0" applyFont="1" applyFill="1" applyBorder="1" applyAlignment="1">
      <alignment horizontal="center" vertical="center" wrapText="1"/>
    </xf>
    <xf numFmtId="0" fontId="1" fillId="11" borderId="1" xfId="0" applyFont="1" applyFill="1" applyBorder="1" applyAlignment="1">
      <alignment horizontal="center"/>
    </xf>
    <xf numFmtId="0" fontId="1" fillId="7" borderId="1" xfId="0" applyFont="1" applyFill="1" applyBorder="1" applyAlignment="1">
      <alignment horizontal="center"/>
    </xf>
    <xf numFmtId="0" fontId="1" fillId="7" borderId="3" xfId="0" applyFont="1" applyFill="1" applyBorder="1" applyAlignment="1">
      <alignment horizontal="center"/>
    </xf>
    <xf numFmtId="0" fontId="1" fillId="7" borderId="4" xfId="0" applyFont="1" applyFill="1" applyBorder="1" applyAlignment="1">
      <alignment horizontal="center" vertical="center" wrapText="1"/>
    </xf>
    <xf numFmtId="0" fontId="1" fillId="7" borderId="1" xfId="0" applyFont="1" applyFill="1" applyBorder="1" applyAlignment="1">
      <alignment horizontal="center" vertical="center" wrapText="1"/>
    </xf>
    <xf numFmtId="0" fontId="24" fillId="8" borderId="1" xfId="0" applyFont="1" applyFill="1" applyBorder="1" applyAlignment="1">
      <alignment horizontal="center" vertical="center" wrapText="1"/>
    </xf>
    <xf numFmtId="0" fontId="23" fillId="8" borderId="1" xfId="0" applyFont="1" applyFill="1" applyBorder="1" applyAlignment="1">
      <alignment horizontal="center" vertical="center"/>
    </xf>
    <xf numFmtId="0" fontId="0" fillId="8" borderId="1" xfId="0" applyFont="1" applyFill="1" applyBorder="1" applyAlignment="1">
      <alignment horizontal="center" vertical="center"/>
    </xf>
    <xf numFmtId="10" fontId="0" fillId="8" borderId="0" xfId="0" applyNumberFormat="1" applyFont="1" applyFill="1"/>
    <xf numFmtId="168" fontId="0" fillId="8" borderId="0" xfId="1" applyNumberFormat="1" applyFont="1" applyFill="1"/>
    <xf numFmtId="164" fontId="0" fillId="8" borderId="0" xfId="0" applyNumberFormat="1" applyFont="1" applyFill="1"/>
    <xf numFmtId="10" fontId="0" fillId="0" borderId="0" xfId="0" applyNumberFormat="1"/>
    <xf numFmtId="0" fontId="7" fillId="8" borderId="0" xfId="0" applyFont="1" applyFill="1" applyBorder="1" applyAlignment="1">
      <alignment horizontal="center" vertical="center"/>
    </xf>
    <xf numFmtId="0" fontId="7" fillId="8" borderId="0" xfId="0" applyFont="1" applyFill="1" applyBorder="1" applyAlignment="1">
      <alignment horizontal="center" vertical="center" wrapText="1"/>
    </xf>
    <xf numFmtId="0" fontId="0" fillId="8" borderId="0" xfId="0" applyFont="1" applyFill="1" applyBorder="1" applyAlignment="1">
      <alignment horizontal="center" vertical="center"/>
    </xf>
    <xf numFmtId="0" fontId="0" fillId="8" borderId="0" xfId="0" applyFont="1" applyFill="1" applyBorder="1" applyAlignment="1">
      <alignment horizontal="center" vertical="center" wrapText="1"/>
    </xf>
    <xf numFmtId="0" fontId="1" fillId="0" borderId="1" xfId="0" applyFont="1" applyBorder="1" applyAlignment="1">
      <alignment horizontal="center"/>
    </xf>
    <xf numFmtId="0" fontId="17" fillId="8" borderId="0" xfId="0" applyFont="1" applyFill="1" applyBorder="1"/>
    <xf numFmtId="3" fontId="0" fillId="8" borderId="0" xfId="0" applyNumberFormat="1" applyFont="1" applyFill="1"/>
    <xf numFmtId="164" fontId="23" fillId="8" borderId="0" xfId="0" applyNumberFormat="1" applyFont="1" applyFill="1"/>
    <xf numFmtId="0" fontId="1" fillId="9" borderId="7" xfId="0" applyFont="1" applyFill="1" applyBorder="1" applyAlignment="1"/>
    <xf numFmtId="9" fontId="0" fillId="12" borderId="0" xfId="0" applyNumberFormat="1" applyFill="1"/>
    <xf numFmtId="0" fontId="0" fillId="12" borderId="1" xfId="0" applyFill="1" applyBorder="1"/>
    <xf numFmtId="0" fontId="0" fillId="2" borderId="0" xfId="0" applyFill="1" applyAlignment="1">
      <alignment horizontal="justify" wrapText="1"/>
    </xf>
    <xf numFmtId="0" fontId="1" fillId="2" borderId="2" xfId="0" applyFont="1" applyFill="1" applyBorder="1" applyAlignment="1">
      <alignment horizontal="center" wrapText="1"/>
    </xf>
    <xf numFmtId="0" fontId="4" fillId="4" borderId="1" xfId="0" applyFont="1" applyFill="1" applyBorder="1" applyAlignment="1">
      <alignment horizontal="center" vertical="center" wrapText="1"/>
    </xf>
    <xf numFmtId="0" fontId="0" fillId="12" borderId="0" xfId="0" applyFill="1" applyAlignment="1">
      <alignment horizontal="left" wrapText="1"/>
    </xf>
    <xf numFmtId="166" fontId="21" fillId="0" borderId="1" xfId="3" applyNumberFormat="1" applyFont="1" applyBorder="1"/>
    <xf numFmtId="166" fontId="21" fillId="0" borderId="1" xfId="0" applyNumberFormat="1" applyFont="1" applyBorder="1"/>
    <xf numFmtId="0" fontId="1" fillId="0" borderId="1" xfId="0" applyFont="1" applyFill="1" applyBorder="1" applyAlignment="1"/>
    <xf numFmtId="10" fontId="1" fillId="0" borderId="1" xfId="1" applyNumberFormat="1" applyFont="1" applyFill="1" applyBorder="1"/>
    <xf numFmtId="10" fontId="1" fillId="0" borderId="1" xfId="0" applyNumberFormat="1" applyFont="1" applyFill="1" applyBorder="1" applyAlignment="1">
      <alignment horizontal="center"/>
    </xf>
    <xf numFmtId="0" fontId="6" fillId="2" borderId="0" xfId="0" applyFont="1" applyFill="1" applyBorder="1"/>
    <xf numFmtId="0" fontId="0" fillId="2" borderId="0" xfId="0" applyFill="1" applyBorder="1"/>
    <xf numFmtId="10" fontId="5" fillId="2" borderId="0" xfId="0" applyNumberFormat="1" applyFont="1" applyFill="1" applyBorder="1"/>
    <xf numFmtId="10" fontId="0" fillId="2" borderId="0" xfId="0" applyNumberFormat="1" applyFill="1" applyBorder="1"/>
    <xf numFmtId="10" fontId="0" fillId="0" borderId="1" xfId="1" applyNumberFormat="1" applyFont="1" applyFill="1" applyBorder="1" applyAlignment="1"/>
    <xf numFmtId="3" fontId="0" fillId="2" borderId="0" xfId="0" applyNumberFormat="1" applyFill="1"/>
    <xf numFmtId="165" fontId="0" fillId="2" borderId="0" xfId="3" applyNumberFormat="1" applyFont="1" applyFill="1"/>
    <xf numFmtId="165" fontId="0" fillId="2" borderId="0" xfId="0" applyNumberFormat="1" applyFill="1"/>
    <xf numFmtId="0" fontId="26" fillId="2" borderId="0" xfId="0" applyFont="1" applyFill="1" applyAlignment="1">
      <alignment horizontal="center" wrapText="1"/>
    </xf>
    <xf numFmtId="0" fontId="23" fillId="2" borderId="0" xfId="0" applyNumberFormat="1" applyFont="1" applyFill="1" applyAlignment="1">
      <alignment horizontal="left" wrapText="1"/>
    </xf>
    <xf numFmtId="0" fontId="0" fillId="2" borderId="0" xfId="0" applyNumberFormat="1" applyFill="1" applyAlignment="1">
      <alignment horizontal="left"/>
    </xf>
    <xf numFmtId="3" fontId="0" fillId="13" borderId="1" xfId="1" applyNumberFormat="1" applyFont="1" applyFill="1" applyBorder="1"/>
    <xf numFmtId="9" fontId="0" fillId="2" borderId="0" xfId="1" applyFont="1" applyFill="1" applyAlignment="1">
      <alignment horizontal="right" wrapText="1"/>
    </xf>
    <xf numFmtId="0" fontId="4" fillId="4" borderId="1" xfId="0" applyFont="1" applyFill="1" applyBorder="1" applyAlignment="1">
      <alignment horizontal="center" vertical="center"/>
    </xf>
    <xf numFmtId="0" fontId="0" fillId="0" borderId="1" xfId="0" applyFill="1" applyBorder="1"/>
    <xf numFmtId="0" fontId="4" fillId="4" borderId="1" xfId="0" applyFont="1" applyFill="1" applyBorder="1" applyAlignment="1">
      <alignment horizontal="center"/>
    </xf>
    <xf numFmtId="1" fontId="0" fillId="0" borderId="1" xfId="0" applyNumberFormat="1" applyFill="1" applyBorder="1"/>
    <xf numFmtId="0" fontId="0" fillId="12" borderId="1" xfId="0" applyFill="1" applyBorder="1" applyAlignment="1">
      <alignment vertical="center"/>
    </xf>
    <xf numFmtId="0" fontId="0" fillId="7" borderId="1" xfId="0" applyFill="1" applyBorder="1" applyAlignment="1">
      <alignment vertical="center"/>
    </xf>
    <xf numFmtId="0" fontId="0" fillId="7" borderId="1" xfId="0" applyFont="1" applyFill="1" applyBorder="1" applyAlignment="1">
      <alignment vertical="center"/>
    </xf>
    <xf numFmtId="10" fontId="0" fillId="13" borderId="1" xfId="0" applyNumberFormat="1" applyFill="1" applyBorder="1"/>
    <xf numFmtId="0" fontId="1" fillId="2" borderId="0" xfId="0" applyFont="1" applyFill="1" applyAlignment="1">
      <alignment horizontal="center"/>
    </xf>
    <xf numFmtId="0" fontId="0" fillId="5" borderId="0" xfId="0" applyFill="1" applyAlignment="1">
      <alignment horizontal="justify" wrapText="1"/>
    </xf>
    <xf numFmtId="0" fontId="1" fillId="12" borderId="0" xfId="0" applyFont="1" applyFill="1" applyAlignment="1">
      <alignment wrapText="1"/>
    </xf>
    <xf numFmtId="0" fontId="0" fillId="12" borderId="0" xfId="0" applyFill="1" applyAlignment="1">
      <alignment vertical="top" wrapText="1"/>
    </xf>
    <xf numFmtId="0" fontId="13" fillId="15" borderId="1" xfId="0" applyFont="1" applyFill="1" applyBorder="1" applyAlignment="1">
      <alignment horizontal="center" vertical="center"/>
    </xf>
    <xf numFmtId="0" fontId="7" fillId="13" borderId="1" xfId="0" applyFont="1" applyFill="1" applyBorder="1" applyAlignment="1">
      <alignment vertical="center"/>
    </xf>
    <xf numFmtId="0" fontId="7" fillId="12" borderId="1" xfId="0" applyFont="1" applyFill="1" applyBorder="1" applyAlignment="1">
      <alignment vertical="center"/>
    </xf>
    <xf numFmtId="0" fontId="13" fillId="15" borderId="1" xfId="0" applyFont="1" applyFill="1" applyBorder="1" applyAlignment="1">
      <alignment horizontal="center" vertical="center" wrapText="1"/>
    </xf>
    <xf numFmtId="0" fontId="7" fillId="12" borderId="3" xfId="0" applyFont="1" applyFill="1" applyBorder="1" applyAlignment="1">
      <alignment horizontal="left" vertical="center" wrapText="1"/>
    </xf>
    <xf numFmtId="0" fontId="7" fillId="12" borderId="8" xfId="0" applyFont="1" applyFill="1" applyBorder="1" applyAlignment="1">
      <alignment horizontal="left" vertical="center" wrapText="1"/>
    </xf>
    <xf numFmtId="0" fontId="7" fillId="12" borderId="4" xfId="0" applyFont="1" applyFill="1" applyBorder="1" applyAlignment="1">
      <alignment horizontal="left" vertical="center" wrapText="1"/>
    </xf>
    <xf numFmtId="0" fontId="0" fillId="12" borderId="0" xfId="0" applyFill="1" applyAlignment="1">
      <alignment horizontal="left" wrapText="1"/>
    </xf>
    <xf numFmtId="164" fontId="7" fillId="8" borderId="0" xfId="0" applyNumberFormat="1" applyFont="1" applyFill="1" applyBorder="1" applyAlignment="1">
      <alignment horizontal="center" vertical="center" wrapText="1"/>
    </xf>
    <xf numFmtId="164" fontId="27" fillId="8" borderId="0" xfId="0" applyNumberFormat="1" applyFont="1" applyFill="1" applyBorder="1" applyAlignment="1">
      <alignment horizontal="center" vertical="center" wrapText="1"/>
    </xf>
    <xf numFmtId="164" fontId="27" fillId="8" borderId="0" xfId="0" applyNumberFormat="1" applyFont="1" applyFill="1" applyAlignment="1">
      <alignment horizontal="center"/>
    </xf>
    <xf numFmtId="0" fontId="27" fillId="8" borderId="1" xfId="0" applyFont="1" applyFill="1" applyBorder="1" applyAlignment="1">
      <alignment horizontal="center" vertical="center" wrapText="1"/>
    </xf>
    <xf numFmtId="164" fontId="27" fillId="8" borderId="1" xfId="0" applyNumberFormat="1" applyFont="1" applyFill="1" applyBorder="1" applyAlignment="1">
      <alignment horizontal="center" vertical="center" wrapText="1"/>
    </xf>
    <xf numFmtId="0" fontId="27" fillId="8" borderId="1" xfId="0" applyFont="1" applyFill="1" applyBorder="1" applyAlignment="1">
      <alignment horizontal="center"/>
    </xf>
    <xf numFmtId="164" fontId="27" fillId="8" borderId="1" xfId="0" applyNumberFormat="1" applyFont="1" applyFill="1" applyBorder="1" applyAlignment="1">
      <alignment horizontal="center"/>
    </xf>
    <xf numFmtId="0" fontId="17" fillId="8" borderId="1" xfId="0" applyFont="1" applyFill="1" applyBorder="1" applyAlignment="1">
      <alignment horizontal="center"/>
    </xf>
    <xf numFmtId="164" fontId="17" fillId="8" borderId="1" xfId="0" applyNumberFormat="1" applyFont="1" applyFill="1" applyBorder="1" applyAlignment="1">
      <alignment horizontal="center"/>
    </xf>
    <xf numFmtId="0" fontId="1" fillId="6" borderId="1" xfId="0" applyFont="1" applyFill="1" applyBorder="1" applyAlignment="1">
      <alignment horizontal="center" vertical="center"/>
    </xf>
    <xf numFmtId="0" fontId="1" fillId="6" borderId="1" xfId="0" applyFont="1" applyFill="1" applyBorder="1" applyAlignment="1">
      <alignment horizontal="center" vertical="center" wrapText="1"/>
    </xf>
    <xf numFmtId="0" fontId="27" fillId="12" borderId="0" xfId="0" applyFont="1" applyFill="1"/>
    <xf numFmtId="0" fontId="21" fillId="12" borderId="1" xfId="0" applyFont="1" applyFill="1" applyBorder="1"/>
    <xf numFmtId="0" fontId="1" fillId="18" borderId="1" xfId="0" applyFont="1" applyFill="1" applyBorder="1" applyAlignment="1">
      <alignment horizontal="center" wrapText="1"/>
    </xf>
    <xf numFmtId="0" fontId="21" fillId="12" borderId="1" xfId="0" applyFont="1" applyFill="1" applyBorder="1" applyAlignment="1"/>
    <xf numFmtId="0" fontId="0" fillId="12" borderId="0" xfId="0" applyFill="1" applyBorder="1"/>
    <xf numFmtId="0" fontId="0" fillId="12" borderId="1" xfId="0" applyFont="1" applyFill="1" applyBorder="1"/>
    <xf numFmtId="0" fontId="0" fillId="18" borderId="1" xfId="0" applyFill="1" applyBorder="1"/>
    <xf numFmtId="0" fontId="1" fillId="18" borderId="1" xfId="0" applyFont="1" applyFill="1" applyBorder="1" applyAlignment="1">
      <alignment horizontal="center"/>
    </xf>
    <xf numFmtId="0" fontId="21" fillId="12" borderId="0" xfId="0" applyFont="1" applyFill="1" applyBorder="1" applyAlignment="1">
      <alignment horizontal="left" wrapText="1"/>
    </xf>
    <xf numFmtId="0" fontId="0" fillId="18" borderId="3" xfId="0" applyFill="1" applyBorder="1" applyAlignment="1"/>
    <xf numFmtId="0" fontId="0" fillId="18" borderId="4" xfId="0" applyFill="1" applyBorder="1" applyAlignment="1"/>
    <xf numFmtId="0" fontId="29" fillId="17" borderId="0" xfId="0" applyFont="1" applyFill="1"/>
    <xf numFmtId="0" fontId="30" fillId="5" borderId="0" xfId="0" applyFont="1" applyFill="1" applyAlignment="1">
      <alignment wrapText="1"/>
    </xf>
    <xf numFmtId="0" fontId="0" fillId="12" borderId="0" xfId="0" applyFill="1" applyAlignment="1">
      <alignment horizontal="left" vertical="top"/>
    </xf>
    <xf numFmtId="0" fontId="17" fillId="12" borderId="0" xfId="0" applyFont="1" applyFill="1" applyBorder="1"/>
    <xf numFmtId="0" fontId="7" fillId="12" borderId="0" xfId="0" applyFont="1" applyFill="1" applyBorder="1" applyAlignment="1">
      <alignment horizontal="left" vertical="center" wrapText="1"/>
    </xf>
    <xf numFmtId="0" fontId="4" fillId="16" borderId="1" xfId="0" applyFont="1" applyFill="1" applyBorder="1" applyAlignment="1">
      <alignment horizontal="center"/>
    </xf>
    <xf numFmtId="0" fontId="0" fillId="2" borderId="1" xfId="0" applyFill="1" applyBorder="1" applyAlignment="1">
      <alignment vertical="center"/>
    </xf>
    <xf numFmtId="0" fontId="4" fillId="16" borderId="1" xfId="0" applyFont="1" applyFill="1" applyBorder="1"/>
    <xf numFmtId="3" fontId="0" fillId="0" borderId="1" xfId="0" applyNumberFormat="1" applyFill="1" applyBorder="1"/>
    <xf numFmtId="0" fontId="4" fillId="16" borderId="1" xfId="0" applyFont="1" applyFill="1" applyBorder="1" applyAlignment="1">
      <alignment horizontal="left"/>
    </xf>
    <xf numFmtId="0" fontId="17" fillId="2" borderId="0" xfId="0" applyFont="1" applyFill="1"/>
    <xf numFmtId="0" fontId="27" fillId="2" borderId="0" xfId="0" applyFont="1" applyFill="1"/>
    <xf numFmtId="0" fontId="27" fillId="2" borderId="0" xfId="0" applyFont="1" applyFill="1" applyAlignment="1">
      <alignment vertical="center"/>
    </xf>
    <xf numFmtId="0" fontId="0" fillId="2" borderId="0" xfId="0" applyFill="1" applyAlignment="1">
      <alignment vertical="center"/>
    </xf>
    <xf numFmtId="0" fontId="17" fillId="2" borderId="0" xfId="0" applyFont="1" applyFill="1" applyAlignment="1">
      <alignment vertical="center"/>
    </xf>
    <xf numFmtId="0" fontId="31" fillId="2" borderId="0" xfId="0" applyFont="1" applyFill="1" applyAlignment="1">
      <alignment vertical="center"/>
    </xf>
    <xf numFmtId="0" fontId="28" fillId="12" borderId="0" xfId="4" applyFill="1"/>
    <xf numFmtId="0" fontId="7" fillId="8" borderId="1" xfId="0" applyFont="1" applyFill="1" applyBorder="1" applyAlignment="1">
      <alignment horizontal="center" vertical="center" wrapText="1"/>
    </xf>
    <xf numFmtId="0" fontId="4" fillId="4" borderId="1" xfId="0" applyFont="1" applyFill="1" applyBorder="1" applyAlignment="1">
      <alignment horizontal="center"/>
    </xf>
    <xf numFmtId="0" fontId="0" fillId="2" borderId="0" xfId="0" applyFill="1" applyAlignment="1">
      <alignment horizontal="justify" wrapText="1"/>
    </xf>
    <xf numFmtId="0" fontId="1" fillId="2" borderId="2" xfId="0" applyFont="1" applyFill="1" applyBorder="1" applyAlignment="1">
      <alignment horizontal="center" wrapText="1"/>
    </xf>
    <xf numFmtId="0" fontId="4" fillId="4" borderId="1" xfId="0" applyFont="1" applyFill="1" applyBorder="1" applyAlignment="1">
      <alignment horizontal="center" vertical="center" wrapText="1"/>
    </xf>
    <xf numFmtId="0" fontId="0" fillId="2" borderId="0" xfId="0" applyFill="1" applyAlignment="1">
      <alignment horizontal="justify"/>
    </xf>
    <xf numFmtId="0" fontId="1" fillId="2" borderId="0" xfId="0" applyFont="1" applyFill="1" applyBorder="1" applyAlignment="1">
      <alignment wrapText="1"/>
    </xf>
    <xf numFmtId="10" fontId="0" fillId="0" borderId="1" xfId="1" applyNumberFormat="1" applyFont="1" applyFill="1" applyBorder="1" applyAlignment="1">
      <alignment horizontal="justify" wrapText="1"/>
    </xf>
    <xf numFmtId="0" fontId="1" fillId="2" borderId="1" xfId="0" applyFont="1" applyFill="1" applyBorder="1" applyAlignment="1">
      <alignment horizontal="justify"/>
    </xf>
    <xf numFmtId="0" fontId="0" fillId="2" borderId="0" xfId="0" applyFill="1" applyAlignment="1">
      <alignment horizontal="justify" wrapText="1"/>
    </xf>
    <xf numFmtId="0" fontId="4" fillId="4" borderId="1" xfId="0" applyFont="1" applyFill="1" applyBorder="1" applyAlignment="1">
      <alignment horizontal="center" vertical="center" wrapText="1"/>
    </xf>
    <xf numFmtId="0" fontId="0" fillId="2" borderId="0" xfId="0" applyFill="1" applyAlignment="1">
      <alignment horizontal="justify" wrapText="1"/>
    </xf>
    <xf numFmtId="0" fontId="1" fillId="2" borderId="2" xfId="0" applyFont="1" applyFill="1" applyBorder="1" applyAlignment="1">
      <alignment horizontal="center" wrapText="1"/>
    </xf>
    <xf numFmtId="0" fontId="0" fillId="5" borderId="0" xfId="0" applyFill="1" applyAlignment="1">
      <alignment horizontal="justify" wrapText="1"/>
    </xf>
    <xf numFmtId="0" fontId="4" fillId="4" borderId="1" xfId="0" applyFont="1" applyFill="1" applyBorder="1" applyAlignment="1">
      <alignment horizontal="center" vertical="center" wrapText="1"/>
    </xf>
    <xf numFmtId="0" fontId="0" fillId="0" borderId="1" xfId="0" applyBorder="1" applyAlignment="1">
      <alignment horizontal="left" wrapText="1"/>
    </xf>
    <xf numFmtId="0" fontId="0" fillId="0" borderId="1" xfId="0" applyBorder="1" applyAlignment="1">
      <alignment horizontal="center" vertical="center"/>
    </xf>
    <xf numFmtId="0" fontId="0" fillId="0" borderId="5" xfId="0" applyBorder="1" applyAlignment="1">
      <alignment horizontal="center"/>
    </xf>
    <xf numFmtId="0" fontId="0" fillId="0" borderId="7" xfId="0" applyBorder="1" applyAlignment="1">
      <alignment horizontal="center"/>
    </xf>
    <xf numFmtId="0" fontId="0" fillId="0" borderId="5" xfId="0" applyFill="1" applyBorder="1" applyAlignment="1">
      <alignment horizontal="left" vertical="center" wrapText="1"/>
    </xf>
    <xf numFmtId="0" fontId="0" fillId="0" borderId="7" xfId="0" applyFill="1" applyBorder="1" applyAlignment="1">
      <alignment horizontal="left" vertical="center" wrapText="1"/>
    </xf>
    <xf numFmtId="0" fontId="0" fillId="0" borderId="1" xfId="0" applyBorder="1" applyAlignment="1">
      <alignment horizontal="center" wrapText="1"/>
    </xf>
    <xf numFmtId="0" fontId="0" fillId="0" borderId="1" xfId="0" applyFill="1" applyBorder="1" applyAlignment="1">
      <alignment horizontal="left" vertical="center" wrapText="1"/>
    </xf>
    <xf numFmtId="0" fontId="11" fillId="2" borderId="0" xfId="0" applyFont="1" applyFill="1" applyAlignment="1">
      <alignment horizontal="left"/>
    </xf>
    <xf numFmtId="0" fontId="0" fillId="2" borderId="0" xfId="0" applyFill="1" applyAlignment="1">
      <alignment horizontal="justify" wrapText="1"/>
    </xf>
    <xf numFmtId="0" fontId="20" fillId="19" borderId="1" xfId="0" applyFont="1" applyFill="1" applyBorder="1" applyAlignment="1">
      <alignment horizontal="left" vertical="center" wrapText="1"/>
    </xf>
    <xf numFmtId="0" fontId="20" fillId="12" borderId="1" xfId="0" applyFont="1" applyFill="1" applyBorder="1" applyAlignment="1">
      <alignment horizontal="center" wrapText="1"/>
    </xf>
    <xf numFmtId="0" fontId="1" fillId="7" borderId="3" xfId="0" applyFont="1" applyFill="1" applyBorder="1" applyAlignment="1">
      <alignment horizontal="center" vertical="center"/>
    </xf>
    <xf numFmtId="0" fontId="1" fillId="7" borderId="8" xfId="0" applyFont="1" applyFill="1" applyBorder="1" applyAlignment="1">
      <alignment horizontal="center" vertical="center"/>
    </xf>
    <xf numFmtId="0" fontId="1" fillId="7" borderId="4" xfId="0" applyFont="1" applyFill="1" applyBorder="1" applyAlignment="1">
      <alignment horizontal="center" vertical="center"/>
    </xf>
    <xf numFmtId="0" fontId="1" fillId="7" borderId="1" xfId="0" applyFont="1" applyFill="1" applyBorder="1" applyAlignment="1">
      <alignment horizontal="center" vertical="center"/>
    </xf>
    <xf numFmtId="0" fontId="18" fillId="12" borderId="1" xfId="0" applyFont="1" applyFill="1" applyBorder="1" applyAlignment="1">
      <alignment horizontal="left" wrapText="1"/>
    </xf>
    <xf numFmtId="0" fontId="18" fillId="12" borderId="1" xfId="0" applyFont="1" applyFill="1" applyBorder="1" applyAlignment="1">
      <alignment horizontal="left" vertical="center" wrapText="1"/>
    </xf>
    <xf numFmtId="0" fontId="1" fillId="13" borderId="1" xfId="0" applyFont="1" applyFill="1" applyBorder="1" applyAlignment="1">
      <alignment horizontal="center"/>
    </xf>
    <xf numFmtId="0" fontId="8" fillId="14" borderId="1" xfId="0" applyFont="1" applyFill="1" applyBorder="1" applyAlignment="1">
      <alignment horizontal="left" vertical="center"/>
    </xf>
    <xf numFmtId="0" fontId="8" fillId="14" borderId="1" xfId="0" applyFont="1" applyFill="1" applyBorder="1" applyAlignment="1">
      <alignment horizontal="left" vertical="center" wrapText="1"/>
    </xf>
    <xf numFmtId="0" fontId="7" fillId="12" borderId="1" xfId="0" applyFont="1" applyFill="1" applyBorder="1" applyAlignment="1">
      <alignment horizontal="left" vertical="center" wrapText="1"/>
    </xf>
    <xf numFmtId="0" fontId="8" fillId="13" borderId="1" xfId="0" applyFont="1" applyFill="1" applyBorder="1" applyAlignment="1">
      <alignment horizontal="center" vertical="center"/>
    </xf>
    <xf numFmtId="0" fontId="0" fillId="12" borderId="5" xfId="0" applyFill="1" applyBorder="1" applyAlignment="1">
      <alignment horizontal="center" vertical="center"/>
    </xf>
    <xf numFmtId="0" fontId="0" fillId="12" borderId="6" xfId="0" applyFill="1" applyBorder="1" applyAlignment="1">
      <alignment horizontal="center" vertical="center"/>
    </xf>
    <xf numFmtId="0" fontId="0" fillId="12" borderId="7" xfId="0" applyFill="1" applyBorder="1" applyAlignment="1">
      <alignment horizontal="center" vertical="center"/>
    </xf>
    <xf numFmtId="0" fontId="7" fillId="12" borderId="1" xfId="0" applyFont="1" applyFill="1" applyBorder="1" applyAlignment="1">
      <alignment horizontal="center" vertical="center"/>
    </xf>
    <xf numFmtId="0" fontId="7" fillId="12" borderId="1" xfId="0" applyFont="1" applyFill="1" applyBorder="1" applyAlignment="1">
      <alignment horizontal="left" vertical="center"/>
    </xf>
    <xf numFmtId="0" fontId="8" fillId="13" borderId="1" xfId="0" applyFont="1" applyFill="1" applyBorder="1" applyAlignment="1">
      <alignment horizontal="center" vertical="center" wrapText="1"/>
    </xf>
    <xf numFmtId="0" fontId="0" fillId="12" borderId="0" xfId="0" applyFill="1" applyAlignment="1">
      <alignment horizontal="left" wrapText="1"/>
    </xf>
    <xf numFmtId="0" fontId="0" fillId="12" borderId="0" xfId="0" applyFill="1" applyAlignment="1">
      <alignment horizontal="justify" wrapText="1"/>
    </xf>
    <xf numFmtId="0" fontId="0" fillId="8" borderId="1" xfId="0" applyFont="1" applyFill="1" applyBorder="1" applyAlignment="1">
      <alignment horizontal="center" wrapText="1"/>
    </xf>
    <xf numFmtId="0" fontId="0" fillId="7" borderId="10" xfId="0" applyFont="1" applyFill="1" applyBorder="1" applyAlignment="1">
      <alignment horizontal="center" vertical="center" wrapText="1"/>
    </xf>
    <xf numFmtId="0" fontId="0" fillId="7" borderId="11" xfId="0" applyFont="1" applyFill="1" applyBorder="1" applyAlignment="1">
      <alignment horizontal="center" vertical="center" wrapText="1"/>
    </xf>
    <xf numFmtId="0" fontId="0" fillId="7" borderId="12" xfId="0" applyFont="1" applyFill="1" applyBorder="1" applyAlignment="1">
      <alignment horizontal="center" vertical="center" wrapText="1"/>
    </xf>
    <xf numFmtId="0" fontId="0" fillId="7" borderId="13" xfId="0" applyFont="1" applyFill="1" applyBorder="1" applyAlignment="1">
      <alignment horizontal="center" vertical="center" wrapText="1"/>
    </xf>
    <xf numFmtId="0" fontId="0" fillId="7" borderId="9" xfId="0" applyFont="1" applyFill="1" applyBorder="1" applyAlignment="1">
      <alignment horizontal="center" vertical="center" wrapText="1"/>
    </xf>
    <xf numFmtId="0" fontId="0" fillId="7" borderId="14" xfId="0" applyFont="1" applyFill="1" applyBorder="1" applyAlignment="1">
      <alignment horizontal="center" vertical="center" wrapText="1"/>
    </xf>
    <xf numFmtId="0" fontId="0" fillId="7" borderId="10" xfId="0" applyFont="1" applyFill="1" applyBorder="1" applyAlignment="1">
      <alignment horizontal="center" vertical="center"/>
    </xf>
    <xf numFmtId="0" fontId="0" fillId="7" borderId="11" xfId="0" applyFont="1" applyFill="1" applyBorder="1" applyAlignment="1">
      <alignment horizontal="center" vertical="center"/>
    </xf>
    <xf numFmtId="0" fontId="0" fillId="7" borderId="9" xfId="0" applyFont="1" applyFill="1" applyBorder="1" applyAlignment="1">
      <alignment horizontal="center" vertical="center"/>
    </xf>
    <xf numFmtId="0" fontId="0" fillId="7" borderId="14" xfId="0" applyFont="1" applyFill="1" applyBorder="1" applyAlignment="1">
      <alignment horizontal="center" vertical="center"/>
    </xf>
    <xf numFmtId="0" fontId="0" fillId="7" borderId="12" xfId="0" applyFont="1" applyFill="1" applyBorder="1" applyAlignment="1">
      <alignment horizontal="center" vertical="center"/>
    </xf>
    <xf numFmtId="0" fontId="0" fillId="7" borderId="13" xfId="0" applyFont="1" applyFill="1" applyBorder="1" applyAlignment="1">
      <alignment horizontal="center" vertical="center"/>
    </xf>
    <xf numFmtId="0" fontId="0" fillId="8" borderId="1" xfId="0" applyFont="1" applyFill="1" applyBorder="1" applyAlignment="1">
      <alignment horizontal="center"/>
    </xf>
    <xf numFmtId="0" fontId="7" fillId="8" borderId="3" xfId="0" applyFont="1" applyFill="1" applyBorder="1" applyAlignment="1">
      <alignment horizontal="justify" vertical="center" wrapText="1"/>
    </xf>
    <xf numFmtId="0" fontId="7" fillId="8" borderId="8" xfId="0" applyFont="1" applyFill="1" applyBorder="1" applyAlignment="1">
      <alignment horizontal="justify" vertical="center" wrapText="1"/>
    </xf>
    <xf numFmtId="0" fontId="7" fillId="8" borderId="4" xfId="0" applyFont="1" applyFill="1" applyBorder="1" applyAlignment="1">
      <alignment horizontal="justify" vertical="center" wrapText="1"/>
    </xf>
    <xf numFmtId="0" fontId="7" fillId="8" borderId="1" xfId="0" applyFont="1" applyFill="1" applyBorder="1" applyAlignment="1">
      <alignment horizontal="justify" vertical="center" wrapText="1"/>
    </xf>
    <xf numFmtId="0" fontId="1" fillId="7" borderId="1" xfId="0" applyFont="1" applyFill="1" applyBorder="1" applyAlignment="1">
      <alignment horizontal="center" vertical="center" wrapText="1"/>
    </xf>
    <xf numFmtId="0" fontId="24" fillId="8" borderId="1" xfId="0" applyFont="1" applyFill="1" applyBorder="1" applyAlignment="1">
      <alignment horizontal="justify" vertical="center" wrapText="1"/>
    </xf>
    <xf numFmtId="0" fontId="7" fillId="8" borderId="1" xfId="0" applyFont="1" applyFill="1" applyBorder="1" applyAlignment="1">
      <alignment horizontal="center" vertical="center" wrapText="1"/>
    </xf>
    <xf numFmtId="0" fontId="24" fillId="8" borderId="1" xfId="0" applyFont="1" applyFill="1" applyBorder="1" applyAlignment="1">
      <alignment horizontal="center" vertical="center" wrapText="1"/>
    </xf>
    <xf numFmtId="0" fontId="7" fillId="8" borderId="1" xfId="0" applyFont="1" applyFill="1" applyBorder="1" applyAlignment="1">
      <alignment horizontal="center" wrapText="1"/>
    </xf>
    <xf numFmtId="0" fontId="1" fillId="7" borderId="1" xfId="0" applyFont="1" applyFill="1" applyBorder="1" applyAlignment="1">
      <alignment horizontal="center"/>
    </xf>
    <xf numFmtId="0" fontId="1" fillId="7" borderId="3" xfId="0" applyFont="1" applyFill="1" applyBorder="1" applyAlignment="1">
      <alignment horizontal="center" vertical="center" wrapText="1"/>
    </xf>
    <xf numFmtId="0" fontId="1" fillId="7" borderId="4" xfId="0" applyFont="1" applyFill="1" applyBorder="1" applyAlignment="1">
      <alignment horizontal="center" vertical="center" wrapText="1"/>
    </xf>
    <xf numFmtId="0" fontId="24" fillId="8" borderId="3" xfId="0" applyFont="1" applyFill="1" applyBorder="1" applyAlignment="1">
      <alignment horizontal="justify" vertical="center" wrapText="1"/>
    </xf>
    <xf numFmtId="0" fontId="24" fillId="8" borderId="4" xfId="0" applyFont="1" applyFill="1" applyBorder="1" applyAlignment="1">
      <alignment horizontal="justify" vertical="center" wrapText="1"/>
    </xf>
    <xf numFmtId="0" fontId="1" fillId="11" borderId="1" xfId="0" applyFont="1" applyFill="1" applyBorder="1" applyAlignment="1">
      <alignment horizontal="center"/>
    </xf>
    <xf numFmtId="0" fontId="24" fillId="8" borderId="8" xfId="0" applyFont="1" applyFill="1" applyBorder="1" applyAlignment="1">
      <alignment horizontal="justify" vertical="center" wrapText="1"/>
    </xf>
    <xf numFmtId="0" fontId="7" fillId="8" borderId="1" xfId="0" applyFont="1" applyFill="1" applyBorder="1" applyAlignment="1">
      <alignment horizontal="center" vertical="center"/>
    </xf>
    <xf numFmtId="0" fontId="0" fillId="8" borderId="0" xfId="0" applyFont="1" applyFill="1" applyAlignment="1">
      <alignment horizontal="justify"/>
    </xf>
    <xf numFmtId="0" fontId="0" fillId="8" borderId="0" xfId="0" applyFont="1" applyFill="1" applyAlignment="1">
      <alignment horizontal="justify" wrapText="1"/>
    </xf>
    <xf numFmtId="0" fontId="7" fillId="12" borderId="3" xfId="0" applyFont="1" applyFill="1" applyBorder="1" applyAlignment="1">
      <alignment horizontal="left" vertical="center" wrapText="1"/>
    </xf>
    <xf numFmtId="0" fontId="7" fillId="12" borderId="8" xfId="0" applyFont="1" applyFill="1" applyBorder="1" applyAlignment="1">
      <alignment horizontal="left" vertical="center" wrapText="1"/>
    </xf>
    <xf numFmtId="0" fontId="7" fillId="12" borderId="4" xfId="0" applyFont="1" applyFill="1" applyBorder="1" applyAlignment="1">
      <alignment horizontal="left" vertical="center" wrapText="1"/>
    </xf>
    <xf numFmtId="0" fontId="0" fillId="12" borderId="0" xfId="0" applyFill="1" applyAlignment="1">
      <alignment horizontal="justify" vertical="top" wrapText="1"/>
    </xf>
    <xf numFmtId="0" fontId="13" fillId="15" borderId="3" xfId="0" applyFont="1" applyFill="1" applyBorder="1" applyAlignment="1">
      <alignment horizontal="center" vertical="center" wrapText="1"/>
    </xf>
    <xf numFmtId="0" fontId="13" fillId="15" borderId="8" xfId="0" applyFont="1" applyFill="1" applyBorder="1" applyAlignment="1">
      <alignment horizontal="center" vertical="center" wrapText="1"/>
    </xf>
    <xf numFmtId="0" fontId="13" fillId="15" borderId="4" xfId="0" applyFont="1" applyFill="1" applyBorder="1" applyAlignment="1">
      <alignment horizontal="center" vertical="center" wrapText="1"/>
    </xf>
    <xf numFmtId="0" fontId="13" fillId="15" borderId="1" xfId="0" applyFont="1" applyFill="1" applyBorder="1" applyAlignment="1">
      <alignment horizontal="center" vertical="center" wrapText="1"/>
    </xf>
    <xf numFmtId="0" fontId="21" fillId="12" borderId="10" xfId="0" applyFont="1" applyFill="1" applyBorder="1" applyAlignment="1">
      <alignment horizontal="left" vertical="center"/>
    </xf>
    <xf numFmtId="0" fontId="21" fillId="12" borderId="11" xfId="0" applyFont="1" applyFill="1" applyBorder="1" applyAlignment="1">
      <alignment horizontal="left" vertical="center"/>
    </xf>
    <xf numFmtId="0" fontId="21" fillId="12" borderId="9" xfId="0" applyFont="1" applyFill="1" applyBorder="1" applyAlignment="1">
      <alignment horizontal="left" vertical="center"/>
    </xf>
    <xf numFmtId="0" fontId="21" fillId="12" borderId="14" xfId="0" applyFont="1" applyFill="1" applyBorder="1" applyAlignment="1">
      <alignment horizontal="left" vertical="center"/>
    </xf>
    <xf numFmtId="0" fontId="0" fillId="12" borderId="10" xfId="0" applyFill="1" applyBorder="1" applyAlignment="1">
      <alignment horizontal="left" vertical="center"/>
    </xf>
    <xf numFmtId="0" fontId="0" fillId="12" borderId="11" xfId="0" applyFill="1" applyBorder="1" applyAlignment="1">
      <alignment horizontal="left" vertical="center"/>
    </xf>
    <xf numFmtId="0" fontId="0" fillId="12" borderId="9" xfId="0" applyFill="1" applyBorder="1" applyAlignment="1">
      <alignment horizontal="left" vertical="center"/>
    </xf>
    <xf numFmtId="0" fontId="0" fillId="12" borderId="14" xfId="0" applyFill="1" applyBorder="1" applyAlignment="1">
      <alignment horizontal="left" vertical="center"/>
    </xf>
    <xf numFmtId="0" fontId="0" fillId="18" borderId="3" xfId="0" applyFill="1" applyBorder="1" applyAlignment="1">
      <alignment horizontal="center"/>
    </xf>
    <xf numFmtId="0" fontId="0" fillId="18" borderId="4" xfId="0" applyFill="1" applyBorder="1" applyAlignment="1">
      <alignment horizontal="center"/>
    </xf>
    <xf numFmtId="0" fontId="1" fillId="10" borderId="1" xfId="0" applyFont="1" applyFill="1" applyBorder="1" applyAlignment="1">
      <alignment horizontal="center" wrapText="1"/>
    </xf>
    <xf numFmtId="0" fontId="0" fillId="12" borderId="1" xfId="0" applyFill="1" applyBorder="1" applyAlignment="1">
      <alignment horizontal="center" wrapText="1"/>
    </xf>
    <xf numFmtId="0" fontId="20" fillId="12" borderId="15" xfId="0" applyFont="1" applyFill="1" applyBorder="1" applyAlignment="1">
      <alignment horizontal="center" wrapText="1"/>
    </xf>
    <xf numFmtId="0" fontId="1" fillId="12" borderId="0" xfId="0" applyFont="1" applyFill="1" applyAlignment="1">
      <alignment horizontal="left" wrapText="1"/>
    </xf>
    <xf numFmtId="0" fontId="1" fillId="18" borderId="1" xfId="0" applyFont="1" applyFill="1" applyBorder="1" applyAlignment="1">
      <alignment horizontal="center" vertical="center" wrapText="1"/>
    </xf>
    <xf numFmtId="0" fontId="1" fillId="18" borderId="1" xfId="0" applyFont="1" applyFill="1" applyBorder="1" applyAlignment="1">
      <alignment horizontal="center" wrapText="1"/>
    </xf>
    <xf numFmtId="0" fontId="0" fillId="18" borderId="1" xfId="0" applyFill="1" applyBorder="1" applyAlignment="1">
      <alignment horizontal="center"/>
    </xf>
    <xf numFmtId="0" fontId="0" fillId="12" borderId="3" xfId="0" applyFill="1" applyBorder="1" applyAlignment="1">
      <alignment horizontal="left" wrapText="1"/>
    </xf>
    <xf numFmtId="0" fontId="0" fillId="12" borderId="8" xfId="0" applyFill="1" applyBorder="1" applyAlignment="1">
      <alignment horizontal="left" wrapText="1"/>
    </xf>
    <xf numFmtId="0" fontId="0" fillId="12" borderId="4" xfId="0" applyFill="1" applyBorder="1" applyAlignment="1">
      <alignment horizontal="left" wrapText="1"/>
    </xf>
    <xf numFmtId="0" fontId="0" fillId="12" borderId="10" xfId="0" applyFill="1" applyBorder="1" applyAlignment="1">
      <alignment horizontal="center" vertical="center" wrapText="1"/>
    </xf>
    <xf numFmtId="0" fontId="0" fillId="12" borderId="11" xfId="0" applyFill="1" applyBorder="1" applyAlignment="1">
      <alignment horizontal="center" vertical="center" wrapText="1"/>
    </xf>
    <xf numFmtId="0" fontId="0" fillId="12" borderId="9" xfId="0" applyFill="1" applyBorder="1" applyAlignment="1">
      <alignment horizontal="center" vertical="center" wrapText="1"/>
    </xf>
    <xf numFmtId="0" fontId="0" fillId="12" borderId="14" xfId="0" applyFill="1" applyBorder="1" applyAlignment="1">
      <alignment horizontal="center" vertical="center" wrapText="1"/>
    </xf>
    <xf numFmtId="0" fontId="21" fillId="12" borderId="1" xfId="0" applyFont="1" applyFill="1" applyBorder="1" applyAlignment="1">
      <alignment horizontal="left" wrapText="1"/>
    </xf>
    <xf numFmtId="0" fontId="0" fillId="12" borderId="1" xfId="0" applyFont="1" applyFill="1" applyBorder="1" applyAlignment="1">
      <alignment horizontal="left" wrapText="1"/>
    </xf>
    <xf numFmtId="0" fontId="0" fillId="12" borderId="1" xfId="0" applyFill="1" applyBorder="1" applyAlignment="1">
      <alignment horizontal="center" vertical="center"/>
    </xf>
    <xf numFmtId="0" fontId="0" fillId="12" borderId="3" xfId="0" applyFill="1" applyBorder="1" applyAlignment="1">
      <alignment horizontal="left"/>
    </xf>
    <xf numFmtId="0" fontId="0" fillId="12" borderId="8" xfId="0" applyFill="1" applyBorder="1" applyAlignment="1">
      <alignment horizontal="left"/>
    </xf>
    <xf numFmtId="0" fontId="0" fillId="12" borderId="4" xfId="0" applyFill="1" applyBorder="1" applyAlignment="1">
      <alignment horizontal="left"/>
    </xf>
    <xf numFmtId="0" fontId="0" fillId="12" borderId="1" xfId="0" applyFill="1" applyBorder="1" applyAlignment="1">
      <alignment horizontal="center"/>
    </xf>
    <xf numFmtId="0" fontId="0" fillId="12" borderId="1" xfId="0" applyFill="1" applyBorder="1" applyAlignment="1">
      <alignment horizontal="left" vertical="center" wrapText="1"/>
    </xf>
    <xf numFmtId="0" fontId="21" fillId="12" borderId="1" xfId="0" applyFont="1" applyFill="1" applyBorder="1" applyAlignment="1">
      <alignment horizontal="left" vertical="center" wrapText="1"/>
    </xf>
    <xf numFmtId="0" fontId="21" fillId="12" borderId="10" xfId="0" applyFont="1" applyFill="1" applyBorder="1" applyAlignment="1">
      <alignment horizontal="left" vertical="center" wrapText="1"/>
    </xf>
    <xf numFmtId="0" fontId="21" fillId="12" borderId="11" xfId="0" applyFont="1" applyFill="1" applyBorder="1" applyAlignment="1">
      <alignment horizontal="left" vertical="center" wrapText="1"/>
    </xf>
    <xf numFmtId="0" fontId="21" fillId="12" borderId="9" xfId="0" applyFont="1" applyFill="1" applyBorder="1" applyAlignment="1">
      <alignment horizontal="left" vertical="center" wrapText="1"/>
    </xf>
    <xf numFmtId="0" fontId="21" fillId="12" borderId="14" xfId="0" applyFont="1" applyFill="1" applyBorder="1" applyAlignment="1">
      <alignment horizontal="left" vertical="center" wrapText="1"/>
    </xf>
    <xf numFmtId="0" fontId="0" fillId="12" borderId="0" xfId="0" applyFill="1" applyAlignment="1">
      <alignment horizontal="left" vertical="top"/>
    </xf>
    <xf numFmtId="0" fontId="1" fillId="14" borderId="1" xfId="0" applyFont="1" applyFill="1" applyBorder="1" applyAlignment="1">
      <alignment horizontal="center" wrapText="1"/>
    </xf>
    <xf numFmtId="0" fontId="0" fillId="12" borderId="0" xfId="0" applyFill="1" applyAlignment="1">
      <alignment horizontal="left" vertical="center" wrapText="1"/>
    </xf>
    <xf numFmtId="0" fontId="21" fillId="12" borderId="3" xfId="0" applyFont="1" applyFill="1" applyBorder="1" applyAlignment="1">
      <alignment horizontal="left"/>
    </xf>
    <xf numFmtId="0" fontId="21" fillId="12" borderId="8" xfId="0" applyFont="1" applyFill="1" applyBorder="1" applyAlignment="1">
      <alignment horizontal="left"/>
    </xf>
    <xf numFmtId="0" fontId="21" fillId="12" borderId="4" xfId="0" applyFont="1" applyFill="1" applyBorder="1" applyAlignment="1">
      <alignment horizontal="left"/>
    </xf>
    <xf numFmtId="0" fontId="1" fillId="5" borderId="0" xfId="0" applyFont="1" applyFill="1" applyAlignment="1">
      <alignment horizontal="center" wrapText="1"/>
    </xf>
    <xf numFmtId="0" fontId="1" fillId="5" borderId="2" xfId="0" applyFont="1" applyFill="1" applyBorder="1" applyAlignment="1">
      <alignment horizontal="center" wrapText="1"/>
    </xf>
    <xf numFmtId="0" fontId="1" fillId="2" borderId="2" xfId="0" applyFont="1" applyFill="1" applyBorder="1" applyAlignment="1">
      <alignment horizontal="center" wrapText="1"/>
    </xf>
    <xf numFmtId="0" fontId="0" fillId="5" borderId="0" xfId="0" applyFill="1" applyAlignment="1">
      <alignment horizontal="justify" wrapText="1"/>
    </xf>
    <xf numFmtId="0" fontId="1" fillId="2" borderId="0" xfId="0" applyFont="1" applyFill="1" applyAlignment="1">
      <alignment horizontal="left" wrapText="1"/>
    </xf>
    <xf numFmtId="0" fontId="0" fillId="0" borderId="3" xfId="0" applyFill="1" applyBorder="1" applyAlignment="1">
      <alignment horizontal="left"/>
    </xf>
    <xf numFmtId="0" fontId="0" fillId="0" borderId="4" xfId="0" applyFill="1" applyBorder="1" applyAlignment="1">
      <alignment horizontal="left"/>
    </xf>
    <xf numFmtId="0" fontId="1" fillId="0" borderId="3" xfId="0" applyFont="1" applyFill="1" applyBorder="1" applyAlignment="1">
      <alignment horizontal="left"/>
    </xf>
    <xf numFmtId="0" fontId="1" fillId="0" borderId="4" xfId="0" applyFont="1" applyFill="1" applyBorder="1" applyAlignment="1">
      <alignment horizontal="left"/>
    </xf>
    <xf numFmtId="0" fontId="1" fillId="2" borderId="2" xfId="0" applyFont="1" applyFill="1" applyBorder="1" applyAlignment="1">
      <alignment horizontal="center"/>
    </xf>
    <xf numFmtId="0" fontId="4" fillId="4" borderId="3"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1" fillId="2" borderId="0" xfId="0" applyFont="1" applyFill="1" applyBorder="1" applyAlignment="1">
      <alignment horizontal="center" wrapText="1"/>
    </xf>
    <xf numFmtId="0" fontId="25" fillId="2" borderId="2" xfId="0" applyFont="1" applyFill="1" applyBorder="1" applyAlignment="1">
      <alignment horizontal="center"/>
    </xf>
    <xf numFmtId="0" fontId="0" fillId="2" borderId="0" xfId="0" applyFill="1" applyAlignment="1">
      <alignment horizontal="justify"/>
    </xf>
    <xf numFmtId="0" fontId="0" fillId="2" borderId="2" xfId="0" applyFill="1" applyBorder="1" applyAlignment="1">
      <alignment horizontal="center" wrapText="1"/>
    </xf>
    <xf numFmtId="0" fontId="4" fillId="4" borderId="8" xfId="0" applyFont="1" applyFill="1" applyBorder="1" applyAlignment="1">
      <alignment horizontal="center" vertical="center" wrapText="1"/>
    </xf>
    <xf numFmtId="0" fontId="0" fillId="2" borderId="0" xfId="0" applyFill="1" applyAlignment="1">
      <alignment horizontal="center"/>
    </xf>
    <xf numFmtId="0" fontId="0" fillId="0" borderId="1" xfId="0" applyFill="1" applyBorder="1" applyAlignment="1">
      <alignment horizontal="center" vertical="center"/>
    </xf>
    <xf numFmtId="0" fontId="4" fillId="4" borderId="1" xfId="0" applyFont="1" applyFill="1" applyBorder="1" applyAlignment="1">
      <alignment horizontal="center" vertical="center"/>
    </xf>
    <xf numFmtId="0" fontId="4" fillId="4" borderId="1" xfId="0" applyFont="1" applyFill="1" applyBorder="1" applyAlignment="1">
      <alignment horizontal="center" wrapText="1"/>
    </xf>
    <xf numFmtId="0" fontId="4" fillId="4" borderId="1" xfId="0" applyFont="1" applyFill="1" applyBorder="1" applyAlignment="1">
      <alignment horizontal="center"/>
    </xf>
    <xf numFmtId="0" fontId="0" fillId="2" borderId="1" xfId="0" applyFill="1" applyBorder="1" applyAlignment="1">
      <alignment horizontal="justify" wrapText="1"/>
    </xf>
    <xf numFmtId="0" fontId="2" fillId="2" borderId="0" xfId="0" applyFont="1" applyFill="1" applyAlignment="1">
      <alignment horizontal="center"/>
    </xf>
    <xf numFmtId="0" fontId="4" fillId="16" borderId="1" xfId="0" applyFont="1" applyFill="1" applyBorder="1" applyAlignment="1">
      <alignment horizontal="center"/>
    </xf>
    <xf numFmtId="0" fontId="4" fillId="16" borderId="1" xfId="0" applyFont="1" applyFill="1" applyBorder="1" applyAlignment="1">
      <alignment horizontal="center" vertical="center"/>
    </xf>
    <xf numFmtId="0" fontId="0" fillId="2" borderId="0" xfId="0" applyFill="1" applyAlignment="1">
      <alignment horizontal="justify" vertical="center" wrapText="1"/>
    </xf>
  </cellXfs>
  <cellStyles count="5">
    <cellStyle name="Hipervínculo" xfId="4" builtinId="8"/>
    <cellStyle name="Millares" xfId="3" builtinId="3"/>
    <cellStyle name="Normal" xfId="0" builtinId="0"/>
    <cellStyle name="Porcentaje" xfId="1" builtinId="5"/>
    <cellStyle name="Uartes" xfId="2"/>
  </cellStyles>
  <dxfs count="0"/>
  <tableStyles count="0" defaultTableStyle="TableStyleMedium2" defaultPivotStyle="PivotStyleLight16"/>
  <colors>
    <mruColors>
      <color rgb="FF009999"/>
      <color rgb="FFF1DC8F"/>
      <color rgb="FFDCC224"/>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4_1">
  <dgm:title val=""/>
  <dgm:desc val=""/>
  <dgm:catLst>
    <dgm:cat type="accent4" pri="11100"/>
  </dgm:catLst>
  <dgm:styleLbl name="node0">
    <dgm:fillClrLst meth="repeat">
      <a:schemeClr val="lt1"/>
    </dgm:fillClrLst>
    <dgm:linClrLst meth="repeat">
      <a:schemeClr val="accent4">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4">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4">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4">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4">
        <a:shade val="80000"/>
      </a:schemeClr>
    </dgm:linClrLst>
    <dgm:effectClrLst/>
    <dgm:txLinClrLst/>
    <dgm:txFillClrLst/>
    <dgm:txEffectClrLst/>
  </dgm:styleLbl>
  <dgm:styleLbl name="node2">
    <dgm:fillClrLst meth="repeat">
      <a:schemeClr val="lt1"/>
    </dgm:fillClrLst>
    <dgm:linClrLst meth="repeat">
      <a:schemeClr val="accent4">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4">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4">
        <a:shade val="80000"/>
      </a:schemeClr>
    </dgm:linClrLst>
    <dgm:effectClrLst/>
    <dgm:txLinClrLst/>
    <dgm:txFillClrLst meth="repeat">
      <a:schemeClr val="dk1"/>
    </dgm:txFillClrLst>
    <dgm:txEffectClrLst/>
  </dgm:styleLbl>
  <dgm:styleLbl name="fgImgPlace1">
    <dgm:fillClrLst meth="repeat">
      <a:schemeClr val="accent4">
        <a:tint val="40000"/>
      </a:schemeClr>
    </dgm:fillClrLst>
    <dgm:linClrLst meth="repeat">
      <a:schemeClr val="accent4">
        <a:shade val="80000"/>
      </a:schemeClr>
    </dgm:linClrLst>
    <dgm:effectClrLst/>
    <dgm:txLinClrLst/>
    <dgm:txFillClrLst meth="repeat">
      <a:schemeClr val="lt1"/>
    </dgm:txFillClrLst>
    <dgm:txEffectClrLst/>
  </dgm:styleLbl>
  <dgm:styleLbl name="alignImgPlace1">
    <dgm:fillClrLst meth="repeat">
      <a:schemeClr val="accent4">
        <a:tint val="40000"/>
      </a:schemeClr>
    </dgm:fillClrLst>
    <dgm:linClrLst meth="repeat">
      <a:schemeClr val="accent4">
        <a:shade val="80000"/>
      </a:schemeClr>
    </dgm:linClrLst>
    <dgm:effectClrLst/>
    <dgm:txLinClrLst/>
    <dgm:txFillClrLst meth="repeat">
      <a:schemeClr val="lt1"/>
    </dgm:txFillClrLst>
    <dgm:txEffectClrLst/>
  </dgm:styleLbl>
  <dgm:styleLbl name="bgImgPlace1">
    <dgm:fillClrLst meth="repeat">
      <a:schemeClr val="accent4">
        <a:tint val="40000"/>
      </a:schemeClr>
    </dgm:fillClrLst>
    <dgm:linClrLst meth="repeat">
      <a:schemeClr val="accent4">
        <a:shade val="80000"/>
      </a:schemeClr>
    </dgm:linClrLst>
    <dgm:effectClrLst/>
    <dgm:txLinClrLst/>
    <dgm:txFillClrLst meth="repeat">
      <a:schemeClr val="lt1"/>
    </dgm:txFillClrLst>
    <dgm:txEffectClrLst/>
  </dgm:styleLbl>
  <dgm:styleLbl name="sibTrans2D1">
    <dgm:fillClrLst meth="repeat">
      <a:schemeClr val="accent4">
        <a:tint val="60000"/>
      </a:schemeClr>
    </dgm:fillClrLst>
    <dgm:linClrLst meth="repeat">
      <a:schemeClr val="accent4">
        <a:tint val="60000"/>
      </a:schemeClr>
    </dgm:linClrLst>
    <dgm:effectClrLst/>
    <dgm:txLinClrLst/>
    <dgm:txFillClrLst meth="repeat">
      <a:schemeClr val="dk1"/>
    </dgm:txFillClrLst>
    <dgm:txEffectClrLst/>
  </dgm:styleLbl>
  <dgm:styleLbl name="fgSibTrans2D1">
    <dgm:fillClrLst meth="repeat">
      <a:schemeClr val="accent4">
        <a:tint val="60000"/>
      </a:schemeClr>
    </dgm:fillClrLst>
    <dgm:linClrLst meth="repeat">
      <a:schemeClr val="accent4">
        <a:tint val="60000"/>
      </a:schemeClr>
    </dgm:linClrLst>
    <dgm:effectClrLst/>
    <dgm:txLinClrLst/>
    <dgm:txFillClrLst meth="repeat">
      <a:schemeClr val="dk1"/>
    </dgm:txFillClrLst>
    <dgm:txEffectClrLst/>
  </dgm:styleLbl>
  <dgm:styleLbl name="bgSibTrans2D1">
    <dgm:fillClrLst meth="repeat">
      <a:schemeClr val="accent4">
        <a:tint val="60000"/>
      </a:schemeClr>
    </dgm:fillClrLst>
    <dgm:linClrLst meth="repeat">
      <a:schemeClr val="accent4">
        <a:tint val="60000"/>
      </a:schemeClr>
    </dgm:linClrLst>
    <dgm:effectClrLst/>
    <dgm:txLinClrLst/>
    <dgm:txFillClrLst meth="repeat">
      <a:schemeClr val="dk1"/>
    </dgm:txFillClrLst>
    <dgm:txEffectClrLst/>
  </dgm:styleLbl>
  <dgm:styleLbl name="sibTrans1D1">
    <dgm:fillClrLst meth="repeat">
      <a:schemeClr val="accent4"/>
    </dgm:fillClrLst>
    <dgm:linClrLst meth="repeat">
      <a:schemeClr val="accent4"/>
    </dgm:linClrLst>
    <dgm:effectClrLst/>
    <dgm:txLinClrLst/>
    <dgm:txFillClrLst meth="repeat">
      <a:schemeClr val="tx1"/>
    </dgm:txFillClrLst>
    <dgm:txEffectClrLst/>
  </dgm:styleLbl>
  <dgm:styleLbl name="callout">
    <dgm:fillClrLst meth="repeat">
      <a:schemeClr val="accent4"/>
    </dgm:fillClrLst>
    <dgm:linClrLst meth="repeat">
      <a:schemeClr val="accent4"/>
    </dgm:linClrLst>
    <dgm:effectClrLst/>
    <dgm:txLinClrLst/>
    <dgm:txFillClrLst meth="repeat">
      <a:schemeClr val="tx1"/>
    </dgm:txFillClrLst>
    <dgm:txEffectClrLst/>
  </dgm:styleLbl>
  <dgm:styleLbl name="asst0">
    <dgm:fillClrLst meth="repeat">
      <a:schemeClr val="lt1"/>
    </dgm:fillClrLst>
    <dgm:linClrLst meth="repeat">
      <a:schemeClr val="accent4">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4">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4">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4">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4">
        <a:shade val="80000"/>
      </a:schemeClr>
    </dgm:linClrLst>
    <dgm:effectClrLst/>
    <dgm:txLinClrLst/>
    <dgm:txFillClrLst meth="repeat">
      <a:schemeClr val="dk1"/>
    </dgm:txFillClrLst>
    <dgm:txEffectClrLst/>
  </dgm:styleLbl>
  <dgm:styleLbl name="parChTrans2D1">
    <dgm:fillClrLst meth="repeat">
      <a:schemeClr val="accent4">
        <a:tint val="60000"/>
      </a:schemeClr>
    </dgm:fillClrLst>
    <dgm:linClrLst meth="repeat">
      <a:schemeClr val="accent4">
        <a:tint val="60000"/>
      </a:schemeClr>
    </dgm:linClrLst>
    <dgm:effectClrLst/>
    <dgm:txLinClrLst/>
    <dgm:txFillClrLst/>
    <dgm:txEffectClrLst/>
  </dgm:styleLbl>
  <dgm:styleLbl name="parChTrans2D2">
    <dgm:fillClrLst meth="repeat">
      <a:schemeClr val="accent4"/>
    </dgm:fillClrLst>
    <dgm:linClrLst meth="repeat">
      <a:schemeClr val="accent4"/>
    </dgm:linClrLst>
    <dgm:effectClrLst/>
    <dgm:txLinClrLst/>
    <dgm:txFillClrLst/>
    <dgm:txEffectClrLst/>
  </dgm:styleLbl>
  <dgm:styleLbl name="parChTrans2D3">
    <dgm:fillClrLst meth="repeat">
      <a:schemeClr val="accent4"/>
    </dgm:fillClrLst>
    <dgm:linClrLst meth="repeat">
      <a:schemeClr val="accent4"/>
    </dgm:linClrLst>
    <dgm:effectClrLst/>
    <dgm:txLinClrLst/>
    <dgm:txFillClrLst/>
    <dgm:txEffectClrLst/>
  </dgm:styleLbl>
  <dgm:styleLbl name="parChTrans2D4">
    <dgm:fillClrLst meth="repeat">
      <a:schemeClr val="accent4"/>
    </dgm:fillClrLst>
    <dgm:linClrLst meth="repeat">
      <a:schemeClr val="accent4"/>
    </dgm:linClrLst>
    <dgm:effectClrLst/>
    <dgm:txLinClrLst/>
    <dgm:txFillClrLst meth="repeat">
      <a:schemeClr val="lt1"/>
    </dgm:txFillClrLst>
    <dgm:txEffectClrLst/>
  </dgm:styleLbl>
  <dgm:styleLbl name="parChTrans1D1">
    <dgm:fillClrLst meth="repeat">
      <a:schemeClr val="accent4"/>
    </dgm:fillClrLst>
    <dgm:linClrLst meth="repeat">
      <a:schemeClr val="accent4">
        <a:shade val="60000"/>
      </a:schemeClr>
    </dgm:linClrLst>
    <dgm:effectClrLst/>
    <dgm:txLinClrLst/>
    <dgm:txFillClrLst meth="repeat">
      <a:schemeClr val="tx1"/>
    </dgm:txFillClrLst>
    <dgm:txEffectClrLst/>
  </dgm:styleLbl>
  <dgm:styleLbl name="parChTrans1D2">
    <dgm:fillClrLst meth="repeat">
      <a:schemeClr val="accent4"/>
    </dgm:fillClrLst>
    <dgm:linClrLst meth="repeat">
      <a:schemeClr val="accent4">
        <a:shade val="60000"/>
      </a:schemeClr>
    </dgm:linClrLst>
    <dgm:effectClrLst/>
    <dgm:txLinClrLst/>
    <dgm:txFillClrLst meth="repeat">
      <a:schemeClr val="tx1"/>
    </dgm:txFillClrLst>
    <dgm:txEffectClrLst/>
  </dgm:styleLbl>
  <dgm:styleLbl name="parChTrans1D3">
    <dgm:fillClrLst meth="repeat">
      <a:schemeClr val="accent4"/>
    </dgm:fillClrLst>
    <dgm:linClrLst meth="repeat">
      <a:schemeClr val="accent4">
        <a:shade val="80000"/>
      </a:schemeClr>
    </dgm:linClrLst>
    <dgm:effectClrLst/>
    <dgm:txLinClrLst/>
    <dgm:txFillClrLst meth="repeat">
      <a:schemeClr val="tx1"/>
    </dgm:txFillClrLst>
    <dgm:txEffectClrLst/>
  </dgm:styleLbl>
  <dgm:styleLbl name="parChTrans1D4">
    <dgm:fillClrLst meth="repeat">
      <a:schemeClr val="accent4"/>
    </dgm:fillClrLst>
    <dgm:linClrLst meth="repeat">
      <a:schemeClr val="accent4">
        <a:shade val="80000"/>
      </a:schemeClr>
    </dgm:linClrLst>
    <dgm:effectClrLst/>
    <dgm:txLinClrLst/>
    <dgm:txFillClrLst meth="repeat">
      <a:schemeClr val="tx1"/>
    </dgm:txFillClrLst>
    <dgm:txEffectClrLst/>
  </dgm:styleLbl>
  <dgm:styleLbl name="fgAcc1">
    <dgm:fillClrLst meth="repeat">
      <a:schemeClr val="accent4">
        <a:alpha val="90000"/>
        <a:tint val="40000"/>
      </a:schemeClr>
    </dgm:fillClrLst>
    <dgm:linClrLst meth="repeat">
      <a:schemeClr val="accent4"/>
    </dgm:linClrLst>
    <dgm:effectClrLst/>
    <dgm:txLinClrLst/>
    <dgm:txFillClrLst meth="repeat">
      <a:schemeClr val="dk1"/>
    </dgm:txFillClrLst>
    <dgm:txEffectClrLst/>
  </dgm:styleLbl>
  <dgm:styleLbl name="conFgAcc1">
    <dgm:fillClrLst meth="repeat">
      <a:schemeClr val="accent4">
        <a:alpha val="90000"/>
        <a:tint val="40000"/>
      </a:schemeClr>
    </dgm:fillClrLst>
    <dgm:linClrLst meth="repeat">
      <a:schemeClr val="accent4"/>
    </dgm:linClrLst>
    <dgm:effectClrLst/>
    <dgm:txLinClrLst/>
    <dgm:txFillClrLst meth="repeat">
      <a:schemeClr val="dk1"/>
    </dgm:txFillClrLst>
    <dgm:txEffectClrLst/>
  </dgm:styleLbl>
  <dgm:styleLbl name="alignAcc1">
    <dgm:fillClrLst meth="repeat">
      <a:schemeClr val="accent4">
        <a:alpha val="90000"/>
        <a:tint val="40000"/>
      </a:schemeClr>
    </dgm:fillClrLst>
    <dgm:linClrLst meth="repeat">
      <a:schemeClr val="accent4"/>
    </dgm:linClrLst>
    <dgm:effectClrLst/>
    <dgm:txLinClrLst/>
    <dgm:txFillClrLst meth="repeat">
      <a:schemeClr val="dk1"/>
    </dgm:txFillClrLst>
    <dgm:txEffectClrLst/>
  </dgm:styleLbl>
  <dgm:styleLbl name="trAlignAcc1">
    <dgm:fillClrLst meth="repeat">
      <a:schemeClr val="accent4">
        <a:alpha val="40000"/>
        <a:tint val="40000"/>
      </a:schemeClr>
    </dgm:fillClrLst>
    <dgm:linClrLst meth="repeat">
      <a:schemeClr val="accent4"/>
    </dgm:linClrLst>
    <dgm:effectClrLst/>
    <dgm:txLinClrLst/>
    <dgm:txFillClrLst meth="repeat">
      <a:schemeClr val="dk1"/>
    </dgm:txFillClrLst>
    <dgm:txEffectClrLst/>
  </dgm:styleLbl>
  <dgm:styleLbl name="bgAcc1">
    <dgm:fillClrLst meth="repeat">
      <a:schemeClr val="accent4">
        <a:alpha val="90000"/>
        <a:tint val="40000"/>
      </a:schemeClr>
    </dgm:fillClrLst>
    <dgm:linClrLst meth="repeat">
      <a:schemeClr val="accent4"/>
    </dgm:linClrLst>
    <dgm:effectClrLst/>
    <dgm:txLinClrLst/>
    <dgm:txFillClrLst meth="repeat">
      <a:schemeClr val="dk1"/>
    </dgm:txFillClrLst>
    <dgm:txEffectClrLst/>
  </dgm:styleLbl>
  <dgm:styleLbl name="solidFgAcc1">
    <dgm:fillClrLst meth="repeat">
      <a:schemeClr val="lt1"/>
    </dgm:fillClrLst>
    <dgm:linClrLst meth="repeat">
      <a:schemeClr val="accent4"/>
    </dgm:linClrLst>
    <dgm:effectClrLst/>
    <dgm:txLinClrLst/>
    <dgm:txFillClrLst meth="repeat">
      <a:schemeClr val="dk1"/>
    </dgm:txFillClrLst>
    <dgm:txEffectClrLst/>
  </dgm:styleLbl>
  <dgm:styleLbl name="solidAlignAcc1">
    <dgm:fillClrLst meth="repeat">
      <a:schemeClr val="lt1"/>
    </dgm:fillClrLst>
    <dgm:linClrLst meth="repeat">
      <a:schemeClr val="accent4"/>
    </dgm:linClrLst>
    <dgm:effectClrLst/>
    <dgm:txLinClrLst/>
    <dgm:txFillClrLst meth="repeat">
      <a:schemeClr val="dk1"/>
    </dgm:txFillClrLst>
    <dgm:txEffectClrLst/>
  </dgm:styleLbl>
  <dgm:styleLbl name="solidBgAcc1">
    <dgm:fillClrLst meth="repeat">
      <a:schemeClr val="lt1"/>
    </dgm:fillClrLst>
    <dgm:linClrLst meth="repeat">
      <a:schemeClr val="accent4"/>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4">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4">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4">
        <a:alpha val="90000"/>
      </a:schemeClr>
    </dgm:linClrLst>
    <dgm:effectClrLst/>
    <dgm:txLinClrLst/>
    <dgm:txFillClrLst meth="repeat">
      <a:schemeClr val="dk1"/>
    </dgm:txFillClrLst>
    <dgm:txEffectClrLst/>
  </dgm:styleLbl>
  <dgm:styleLbl name="fgAcc0">
    <dgm:fillClrLst meth="repeat">
      <a:schemeClr val="accent4">
        <a:alpha val="90000"/>
        <a:tint val="40000"/>
      </a:schemeClr>
    </dgm:fillClrLst>
    <dgm:linClrLst meth="repeat">
      <a:schemeClr val="accent4"/>
    </dgm:linClrLst>
    <dgm:effectClrLst/>
    <dgm:txLinClrLst/>
    <dgm:txFillClrLst meth="repeat">
      <a:schemeClr val="dk1"/>
    </dgm:txFillClrLst>
    <dgm:txEffectClrLst/>
  </dgm:styleLbl>
  <dgm:styleLbl name="fgAcc2">
    <dgm:fillClrLst meth="repeat">
      <a:schemeClr val="accent4">
        <a:alpha val="90000"/>
        <a:tint val="40000"/>
      </a:schemeClr>
    </dgm:fillClrLst>
    <dgm:linClrLst meth="repeat">
      <a:schemeClr val="accent4"/>
    </dgm:linClrLst>
    <dgm:effectClrLst/>
    <dgm:txLinClrLst/>
    <dgm:txFillClrLst meth="repeat">
      <a:schemeClr val="dk1"/>
    </dgm:txFillClrLst>
    <dgm:txEffectClrLst/>
  </dgm:styleLbl>
  <dgm:styleLbl name="fgAcc3">
    <dgm:fillClrLst meth="repeat">
      <a:schemeClr val="accent4">
        <a:alpha val="90000"/>
        <a:tint val="40000"/>
      </a:schemeClr>
    </dgm:fillClrLst>
    <dgm:linClrLst meth="repeat">
      <a:schemeClr val="accent4"/>
    </dgm:linClrLst>
    <dgm:effectClrLst/>
    <dgm:txLinClrLst/>
    <dgm:txFillClrLst meth="repeat">
      <a:schemeClr val="dk1"/>
    </dgm:txFillClrLst>
    <dgm:txEffectClrLst/>
  </dgm:styleLbl>
  <dgm:styleLbl name="fgAcc4">
    <dgm:fillClrLst meth="repeat">
      <a:schemeClr val="accent4">
        <a:alpha val="90000"/>
        <a:tint val="40000"/>
      </a:schemeClr>
    </dgm:fillClrLst>
    <dgm:linClrLst meth="repeat">
      <a:schemeClr val="accent4"/>
    </dgm:linClrLst>
    <dgm:effectClrLst/>
    <dgm:txLinClrLst/>
    <dgm:txFillClrLst meth="repeat">
      <a:schemeClr val="dk1"/>
    </dgm:txFillClrLst>
    <dgm:txEffectClrLst/>
  </dgm:styleLbl>
  <dgm:styleLbl name="bgShp">
    <dgm:fillClrLst meth="repeat">
      <a:schemeClr val="accent4">
        <a:tint val="40000"/>
      </a:schemeClr>
    </dgm:fillClrLst>
    <dgm:linClrLst meth="repeat">
      <a:schemeClr val="accent4"/>
    </dgm:linClrLst>
    <dgm:effectClrLst/>
    <dgm:txLinClrLst/>
    <dgm:txFillClrLst meth="repeat">
      <a:schemeClr val="dk1"/>
    </dgm:txFillClrLst>
    <dgm:txEffectClrLst/>
  </dgm:styleLbl>
  <dgm:styleLbl name="dkBgShp">
    <dgm:fillClrLst meth="repeat">
      <a:schemeClr val="accent4">
        <a:shade val="80000"/>
      </a:schemeClr>
    </dgm:fillClrLst>
    <dgm:linClrLst meth="repeat">
      <a:schemeClr val="accent4"/>
    </dgm:linClrLst>
    <dgm:effectClrLst/>
    <dgm:txLinClrLst/>
    <dgm:txFillClrLst meth="repeat">
      <a:schemeClr val="lt1"/>
    </dgm:txFillClrLst>
    <dgm:txEffectClrLst/>
  </dgm:styleLbl>
  <dgm:styleLbl name="trBgShp">
    <dgm:fillClrLst meth="repeat">
      <a:schemeClr val="accent4">
        <a:tint val="50000"/>
        <a:alpha val="40000"/>
      </a:schemeClr>
    </dgm:fillClrLst>
    <dgm:linClrLst meth="repeat">
      <a:schemeClr val="accent4"/>
    </dgm:linClrLst>
    <dgm:effectClrLst/>
    <dgm:txLinClrLst/>
    <dgm:txFillClrLst meth="repeat">
      <a:schemeClr val="lt1"/>
    </dgm:txFillClrLst>
    <dgm:txEffectClrLst/>
  </dgm:styleLbl>
  <dgm:styleLbl name="fgShp">
    <dgm:fillClrLst meth="repeat">
      <a:schemeClr val="accent4">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xml><?xml version="1.0" encoding="utf-8"?>
<dgm:colorsDef xmlns:dgm="http://schemas.openxmlformats.org/drawingml/2006/diagram" xmlns:a="http://schemas.openxmlformats.org/drawingml/2006/main" uniqueId="urn:microsoft.com/office/officeart/2005/8/colors/accent2_5">
  <dgm:title val=""/>
  <dgm:desc val=""/>
  <dgm:catLst>
    <dgm:cat type="accent2" pri="11500"/>
  </dgm:catLst>
  <dgm:styleLbl name="node0">
    <dgm:fillClrLst meth="cycle">
      <a:schemeClr val="accent2">
        <a:alpha val="80000"/>
      </a:schemeClr>
    </dgm:fillClrLst>
    <dgm:linClrLst meth="repeat">
      <a:schemeClr val="lt1"/>
    </dgm:linClrLst>
    <dgm:effectClrLst/>
    <dgm:txLinClrLst/>
    <dgm:txFillClrLst/>
    <dgm:txEffectClrLst/>
  </dgm:styleLbl>
  <dgm:styleLbl name="node1">
    <dgm:fillClrLst>
      <a:schemeClr val="accent2">
        <a:alpha val="90000"/>
      </a:schemeClr>
      <a:schemeClr val="accent2">
        <a:alpha val="50000"/>
      </a:schemeClr>
    </dgm:fillClrLst>
    <dgm:linClrLst meth="repeat">
      <a:schemeClr val="lt1"/>
    </dgm:linClrLst>
    <dgm:effectClrLst/>
    <dgm:txLinClrLst/>
    <dgm:txFillClrLst/>
    <dgm:txEffectClrLst/>
  </dgm:styleLbl>
  <dgm:styleLbl name="alignNode1">
    <dgm:fillClrLst>
      <a:schemeClr val="accent2">
        <a:alpha val="90000"/>
      </a:schemeClr>
      <a:schemeClr val="accent2">
        <a:alpha val="50000"/>
      </a:schemeClr>
    </dgm:fillClrLst>
    <dgm:linClrLst>
      <a:schemeClr val="accent2">
        <a:alpha val="90000"/>
      </a:schemeClr>
      <a:schemeClr val="accent2">
        <a:alpha val="50000"/>
      </a:schemeClr>
    </dgm:linClrLst>
    <dgm:effectClrLst/>
    <dgm:txLinClrLst/>
    <dgm:txFillClrLst/>
    <dgm:txEffectClrLst/>
  </dgm:styleLbl>
  <dgm:styleLbl name="lnNode1">
    <dgm:fillClrLst>
      <a:schemeClr val="accent2">
        <a:shade val="90000"/>
      </a:schemeClr>
      <a:schemeClr val="accent2">
        <a:alpha val="50000"/>
        <a:tint val="50000"/>
      </a:schemeClr>
    </dgm:fillClrLst>
    <dgm:linClrLst meth="repeat">
      <a:schemeClr val="lt1"/>
    </dgm:linClrLst>
    <dgm:effectClrLst/>
    <dgm:txLinClrLst/>
    <dgm:txFillClrLst/>
    <dgm:txEffectClrLst/>
  </dgm:styleLbl>
  <dgm:styleLbl name="vennNode1">
    <dgm:fillClrLst>
      <a:schemeClr val="accent2">
        <a:shade val="80000"/>
        <a:alpha val="50000"/>
      </a:schemeClr>
      <a:schemeClr val="accent2">
        <a:alpha val="20000"/>
      </a:schemeClr>
    </dgm:fillClrLst>
    <dgm:linClrLst meth="repeat">
      <a:schemeClr val="lt1"/>
    </dgm:linClrLst>
    <dgm:effectClrLst/>
    <dgm:txLinClrLst/>
    <dgm:txFillClrLst/>
    <dgm:txEffectClrLst/>
  </dgm:styleLbl>
  <dgm:styleLbl name="node2">
    <dgm:fillClrLst>
      <a:schemeClr val="accent2">
        <a:alpha val="70000"/>
      </a:schemeClr>
    </dgm:fillClrLst>
    <dgm:linClrLst meth="repeat">
      <a:schemeClr val="lt1"/>
    </dgm:linClrLst>
    <dgm:effectClrLst/>
    <dgm:txLinClrLst/>
    <dgm:txFillClrLst/>
    <dgm:txEffectClrLst/>
  </dgm:styleLbl>
  <dgm:styleLbl name="node3">
    <dgm:fillClrLst>
      <a:schemeClr val="accent2">
        <a:alpha val="50000"/>
      </a:schemeClr>
    </dgm:fillClrLst>
    <dgm:linClrLst meth="repeat">
      <a:schemeClr val="lt1"/>
    </dgm:linClrLst>
    <dgm:effectClrLst/>
    <dgm:txLinClrLst/>
    <dgm:txFillClrLst/>
    <dgm:txEffectClrLst/>
  </dgm:styleLbl>
  <dgm:styleLbl name="node4">
    <dgm:fillClrLst>
      <a:schemeClr val="accent2">
        <a:alpha val="30000"/>
      </a:schemeClr>
    </dgm:fillClrLst>
    <dgm:linClrLst meth="repeat">
      <a:schemeClr val="lt1"/>
    </dgm:linClrLst>
    <dgm:effectClrLst/>
    <dgm:txLinClrLst/>
    <dgm:txFillClrLst/>
    <dgm:txEffectClrLst/>
  </dgm:styleLbl>
  <dgm:styleLbl name="fgImgPlace1">
    <dgm:fillClrLst>
      <a:schemeClr val="accent2">
        <a:tint val="50000"/>
        <a:alpha val="90000"/>
      </a:schemeClr>
      <a:schemeClr val="accent2">
        <a:tint val="20000"/>
        <a:alpha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hade val="90000"/>
      </a:schemeClr>
      <a:schemeClr val="accent2">
        <a:tint val="50000"/>
      </a:schemeClr>
    </dgm:fillClrLst>
    <dgm:linClrLst>
      <a:schemeClr val="accent2">
        <a:shade val="90000"/>
      </a:schemeClr>
      <a:schemeClr val="accent2">
        <a:tint val="50000"/>
      </a:schemeClr>
    </dgm:linClrLst>
    <dgm:effectClrLst/>
    <dgm:txLinClrLst/>
    <dgm:txFillClrLst/>
    <dgm:txEffectClrLst/>
  </dgm:styleLbl>
  <dgm:styleLbl name="fgSibTrans2D1">
    <dgm:fillClrLst>
      <a:schemeClr val="accent2">
        <a:shade val="90000"/>
      </a:schemeClr>
      <a:schemeClr val="accent2">
        <a:tint val="50000"/>
      </a:schemeClr>
    </dgm:fillClrLst>
    <dgm:linClrLst>
      <a:schemeClr val="accent2">
        <a:shade val="90000"/>
      </a:schemeClr>
      <a:schemeClr val="accent2">
        <a:tint val="50000"/>
      </a:schemeClr>
    </dgm:linClrLst>
    <dgm:effectClrLst/>
    <dgm:txLinClrLst/>
    <dgm:txFillClrLst/>
    <dgm:txEffectClrLst/>
  </dgm:styleLbl>
  <dgm:styleLbl name="bgSibTrans2D1">
    <dgm:fillClrLst>
      <a:schemeClr val="accent2">
        <a:shade val="90000"/>
      </a:schemeClr>
      <a:schemeClr val="accent2">
        <a:tint val="50000"/>
      </a:schemeClr>
    </dgm:fillClrLst>
    <dgm:linClrLst>
      <a:schemeClr val="accent2">
        <a:shade val="90000"/>
      </a:schemeClr>
      <a:schemeClr val="accent2">
        <a:tint val="50000"/>
      </a:schemeClr>
    </dgm:linClrLst>
    <dgm:effectClrLst/>
    <dgm:txLinClrLst/>
    <dgm:txFillClrLst/>
    <dgm:txEffectClrLst/>
  </dgm:styleLbl>
  <dgm:styleLbl name="sibTrans1D1">
    <dgm:fillClrLst>
      <a:schemeClr val="accent2">
        <a:shade val="90000"/>
      </a:schemeClr>
      <a:schemeClr val="accent2">
        <a:tint val="50000"/>
      </a:schemeClr>
    </dgm:fillClrLst>
    <dgm:linClrLst>
      <a:schemeClr val="accent2">
        <a:shade val="90000"/>
      </a:schemeClr>
      <a:schemeClr val="accent2">
        <a:tint val="50000"/>
      </a:schemeClr>
    </dgm:linClrLst>
    <dgm:effectClrLst/>
    <dgm:txLinClrLst/>
    <dgm:txFillClrLst meth="repeat">
      <a:schemeClr val="tx1"/>
    </dgm:txFillClrLst>
    <dgm:txEffectClrLst/>
  </dgm:styleLbl>
  <dgm:styleLbl name="callout">
    <dgm:fillClrLst meth="repeat">
      <a:schemeClr val="accent2"/>
    </dgm:fillClrLst>
    <dgm:linClrLst meth="repeat">
      <a:schemeClr val="accent2"/>
    </dgm:linClrLst>
    <dgm:effectClrLst/>
    <dgm:txLinClrLst/>
    <dgm:txFillClrLst meth="repeat">
      <a:schemeClr val="tx1"/>
    </dgm:txFillClrLst>
    <dgm:txEffectClrLst/>
  </dgm:styleLbl>
  <dgm:styleLbl name="asst0">
    <dgm:fillClrLst meth="repeat">
      <a:schemeClr val="accent2">
        <a:alpha val="90000"/>
      </a:schemeClr>
    </dgm:fillClrLst>
    <dgm:linClrLst meth="repeat">
      <a:schemeClr val="lt1"/>
    </dgm:linClrLst>
    <dgm:effectClrLst/>
    <dgm:txLinClrLst/>
    <dgm:txFillClrLst/>
    <dgm:txEffectClrLst/>
  </dgm:styleLbl>
  <dgm:styleLbl name="asst1">
    <dgm:fillClrLst meth="repeat">
      <a:schemeClr val="accent2">
        <a:alpha val="90000"/>
      </a:schemeClr>
    </dgm:fillClrLst>
    <dgm:linClrLst meth="repeat">
      <a:schemeClr val="lt1"/>
    </dgm:linClrLst>
    <dgm:effectClrLst/>
    <dgm:txLinClrLst/>
    <dgm:txFillClrLst/>
    <dgm:txEffectClrLst/>
  </dgm:styleLbl>
  <dgm:styleLbl name="asst2">
    <dgm:fillClrLst>
      <a:schemeClr val="accent2">
        <a:alpha val="90000"/>
      </a:schemeClr>
    </dgm:fillClrLst>
    <dgm:linClrLst meth="repeat">
      <a:schemeClr val="lt1"/>
    </dgm:linClrLst>
    <dgm:effectClrLst/>
    <dgm:txLinClrLst/>
    <dgm:txFillClrLst/>
    <dgm:txEffectClrLst/>
  </dgm:styleLbl>
  <dgm:styleLbl name="asst3">
    <dgm:fillClrLst>
      <a:schemeClr val="accent2">
        <a:alpha val="70000"/>
      </a:schemeClr>
    </dgm:fillClrLst>
    <dgm:linClrLst meth="repeat">
      <a:schemeClr val="lt1"/>
    </dgm:linClrLst>
    <dgm:effectClrLst/>
    <dgm:txLinClrLst/>
    <dgm:txFillClrLst/>
    <dgm:txEffectClrLst/>
  </dgm:styleLbl>
  <dgm:styleLbl name="asst4">
    <dgm:fillClrLst>
      <a:schemeClr val="accent2">
        <a:alpha val="50000"/>
      </a:schemeClr>
    </dgm:fillClrLst>
    <dgm:linClrLst meth="repeat">
      <a:schemeClr val="lt1"/>
    </dgm:linClrLst>
    <dgm:effectClrLst/>
    <dgm:txLinClrLst/>
    <dgm:txFillClrLst/>
    <dgm:txEffectClrLst/>
  </dgm:styleLbl>
  <dgm:styleLbl name="parChTrans2D1">
    <dgm:fillClrLst meth="repeat">
      <a:schemeClr val="accent2">
        <a:shade val="80000"/>
      </a:schemeClr>
    </dgm:fillClrLst>
    <dgm:linClrLst meth="repeat">
      <a:schemeClr val="accent2">
        <a:shade val="80000"/>
      </a:schemeClr>
    </dgm:linClrLst>
    <dgm:effectClrLst/>
    <dgm:txLinClrLst/>
    <dgm:txFillClrLst/>
    <dgm:txEffectClrLst/>
  </dgm:styleLbl>
  <dgm:styleLbl name="parChTrans2D2">
    <dgm:fillClrLst meth="repeat">
      <a:schemeClr val="accent2">
        <a:tint val="90000"/>
      </a:schemeClr>
    </dgm:fillClrLst>
    <dgm:linClrLst meth="repeat">
      <a:schemeClr val="accent2">
        <a:tint val="90000"/>
      </a:schemeClr>
    </dgm:linClrLst>
    <dgm:effectClrLst/>
    <dgm:txLinClrLst/>
    <dgm:txFillClrLst/>
    <dgm:txEffectClrLst/>
  </dgm:styleLbl>
  <dgm:styleLbl name="parChTrans2D3">
    <dgm:fillClrLst meth="repeat">
      <a:schemeClr val="accent2">
        <a:tint val="70000"/>
      </a:schemeClr>
    </dgm:fillClrLst>
    <dgm:linClrLst meth="repeat">
      <a:schemeClr val="accent2">
        <a:tint val="70000"/>
      </a:schemeClr>
    </dgm:linClrLst>
    <dgm:effectClrLst/>
    <dgm:txLinClrLst/>
    <dgm:txFillClrLst/>
    <dgm:txEffectClrLst/>
  </dgm:styleLbl>
  <dgm:styleLbl name="parChTrans2D4">
    <dgm:fillClrLst meth="repeat">
      <a:schemeClr val="accent2">
        <a:tint val="50000"/>
      </a:schemeClr>
    </dgm:fillClrLst>
    <dgm:linClrLst meth="repeat">
      <a:schemeClr val="accent2">
        <a:tint val="50000"/>
      </a:schemeClr>
    </dgm:linClrLst>
    <dgm:effectClrLst/>
    <dgm:txLinClrLst/>
    <dgm:txFillClrLst meth="repeat">
      <a:schemeClr val="dk1"/>
    </dgm:txFillClrLst>
    <dgm:txEffectClrLst/>
  </dgm:styleLbl>
  <dgm:styleLbl name="parChTrans1D1">
    <dgm:fillClrLst meth="repeat">
      <a:schemeClr val="accent2">
        <a:shade val="80000"/>
      </a:schemeClr>
    </dgm:fillClrLst>
    <dgm:linClrLst meth="repeat">
      <a:schemeClr val="accent2">
        <a:shade val="80000"/>
      </a:schemeClr>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2">
        <a:tint val="90000"/>
      </a:schemeClr>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2">
        <a:tint val="70000"/>
      </a:schemeClr>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2">
        <a:tint val="50000"/>
      </a:schemeClr>
    </dgm:linClrLst>
    <dgm:effectClrLst/>
    <dgm:txLinClrLst/>
    <dgm:txFillClrLst meth="repeat">
      <a:schemeClr val="tx1"/>
    </dgm:txFillClrLst>
    <dgm:txEffectClrLst/>
  </dgm:styleLbl>
  <dgm:styleLbl name="fgAcc1">
    <dgm:fillClrLst meth="repeat">
      <a:schemeClr val="lt1">
        <a:alpha val="90000"/>
      </a:schemeClr>
    </dgm:fillClrLst>
    <dgm:linClrLst>
      <a:schemeClr val="accent2">
        <a:alpha val="90000"/>
      </a:schemeClr>
      <a:schemeClr val="accent2">
        <a:alpha val="50000"/>
      </a:schemeClr>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alpha val="90000"/>
      </a:schemeClr>
      <a:schemeClr val="accent2">
        <a:alpha val="50000"/>
      </a:schemeClr>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alpha val="90000"/>
      </a:schemeClr>
      <a:schemeClr val="accent2">
        <a:alpha val="50000"/>
      </a:schemeClr>
    </dgm:linClrLst>
    <dgm:effectClrLst/>
    <dgm:txLinClrLst/>
    <dgm:txFillClrLst meth="repeat">
      <a:schemeClr val="dk1"/>
    </dgm:txFillClrLst>
    <dgm:txEffectClrLst/>
  </dgm:styleLbl>
  <dgm:styleLbl name="trAlignAcc1">
    <dgm:fillClrLst meth="repeat">
      <a:schemeClr val="lt1">
        <a:alpha val="40000"/>
      </a:schemeClr>
    </dgm:fillClrLst>
    <dgm:linClrLst>
      <a:schemeClr val="accent2">
        <a:alpha val="90000"/>
      </a:schemeClr>
      <a:schemeClr val="accent2">
        <a:alpha val="50000"/>
      </a:schemeClr>
    </dgm:linClrLst>
    <dgm:effectClrLst/>
    <dgm:txLinClrLst/>
    <dgm:txFillClrLst meth="repeat">
      <a:schemeClr val="dk1"/>
    </dgm:txFillClrLst>
    <dgm:txEffectClrLst/>
  </dgm:styleLbl>
  <dgm:styleLbl name="bgAcc1">
    <dgm:fillClrLst meth="repeat">
      <a:schemeClr val="lt1">
        <a:alpha val="90000"/>
      </a:schemeClr>
    </dgm:fillClrLst>
    <dgm:linClrLst>
      <a:schemeClr val="accent2">
        <a:alpha val="90000"/>
      </a:schemeClr>
      <a:schemeClr val="accent2">
        <a:alpha val="50000"/>
      </a:schemeClr>
    </dgm:linClrLst>
    <dgm:effectClrLst/>
    <dgm:txLinClrLst/>
    <dgm:txFillClrLst meth="repeat">
      <a:schemeClr val="dk1"/>
    </dgm:txFillClrLst>
    <dgm:txEffectClrLst/>
  </dgm:styleLbl>
  <dgm:styleLbl name="solidFgAcc1">
    <dgm:fillClrLst meth="repeat">
      <a:schemeClr val="lt1"/>
    </dgm:fillClrLst>
    <dgm:linClrLst>
      <a:schemeClr val="accent2">
        <a:alpha val="90000"/>
      </a:schemeClr>
      <a:schemeClr val="accent2">
        <a:alpha val="50000"/>
      </a:schemeClr>
    </dgm:linClrLst>
    <dgm:effectClrLst/>
    <dgm:txLinClrLst/>
    <dgm:txFillClrLst meth="repeat">
      <a:schemeClr val="dk1"/>
    </dgm:txFillClrLst>
    <dgm:txEffectClrLst/>
  </dgm:styleLbl>
  <dgm:styleLbl name="solidAlignAcc1">
    <dgm:fillClrLst meth="repeat">
      <a:schemeClr val="lt1"/>
    </dgm:fillClrLst>
    <dgm:linClrLst meth="repeat">
      <a:schemeClr val="accent2"/>
    </dgm:linClrLst>
    <dgm:effectClrLst/>
    <dgm:txLinClrLst/>
    <dgm:txFillClrLst meth="repeat">
      <a:schemeClr val="dk1"/>
    </dgm:txFillClrLst>
    <dgm:txEffectClrLst/>
  </dgm:styleLbl>
  <dgm:styleLbl name="solidBgAcc1">
    <dgm:fillClrLst meth="repeat">
      <a:schemeClr val="lt1"/>
    </dgm:fillClrLst>
    <dgm:linClrLst meth="repeat">
      <a:schemeClr val="accent2"/>
    </dgm:linClrLst>
    <dgm:effectClrLst/>
    <dgm:txLinClrLst/>
    <dgm:txFillClrLst meth="repeat">
      <a:schemeClr val="dk1"/>
    </dgm:txFillClrLst>
    <dgm:txEffectClrLst/>
  </dgm:styleLbl>
  <dgm:styleLbl name="fgAccFollowNode1">
    <dgm:fillClrLst>
      <a:schemeClr val="accent2">
        <a:alpha val="90000"/>
        <a:tint val="40000"/>
      </a:schemeClr>
      <a:schemeClr val="accent2">
        <a:alpha val="50000"/>
        <a:tint val="40000"/>
      </a:schemeClr>
    </dgm:fillClrLst>
    <dgm:linClrLst meth="repeat">
      <a:schemeClr val="accent2">
        <a:alpha val="90000"/>
        <a:tint val="40000"/>
      </a:schemeClr>
    </dgm:linClrLst>
    <dgm:effectClrLst/>
    <dgm:txLinClrLst/>
    <dgm:txFillClrLst meth="repeat">
      <a:schemeClr val="dk1"/>
    </dgm:txFillClrLst>
    <dgm:txEffectClrLst/>
  </dgm:styleLbl>
  <dgm:styleLbl name="alignAccFollowNode1">
    <dgm:fillClrLst meth="repeat">
      <a:schemeClr val="accent2">
        <a:alpha val="90000"/>
        <a:tint val="40000"/>
      </a:schemeClr>
    </dgm:fillClrLst>
    <dgm:linClrLst meth="repeat">
      <a:schemeClr val="accent2">
        <a:alpha val="90000"/>
        <a:tint val="40000"/>
      </a:schemeClr>
    </dgm:linClrLst>
    <dgm:effectClrLst/>
    <dgm:txLinClrLst/>
    <dgm:txFillClrLst meth="repeat">
      <a:schemeClr val="dk1"/>
    </dgm:txFillClrLst>
    <dgm:txEffectClrLst/>
  </dgm:styleLbl>
  <dgm:styleLbl name="bgAccFollowNode1">
    <dgm:fillClrLst meth="repeat">
      <a:schemeClr val="accent2">
        <a:alpha val="90000"/>
        <a:tint val="40000"/>
      </a:schemeClr>
    </dgm:fillClrLst>
    <dgm:linClrLst meth="repeat">
      <a:schemeClr val="lt1"/>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2">
        <a:shade val="80000"/>
      </a:schemeClr>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2">
        <a:tint val="90000"/>
      </a:schemeClr>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2">
        <a:tint val="70000"/>
      </a:schemeClr>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2">
        <a:tint val="50000"/>
      </a:schemeClr>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5.xml><?xml version="1.0" encoding="utf-8"?>
<dgm:colorsDef xmlns:dgm="http://schemas.openxmlformats.org/drawingml/2006/diagram" xmlns:a="http://schemas.openxmlformats.org/drawingml/2006/main" uniqueId="urn:microsoft.com/office/officeart/2005/8/colors/accent2_5">
  <dgm:title val=""/>
  <dgm:desc val=""/>
  <dgm:catLst>
    <dgm:cat type="accent2" pri="11500"/>
  </dgm:catLst>
  <dgm:styleLbl name="node0">
    <dgm:fillClrLst meth="cycle">
      <a:schemeClr val="accent2">
        <a:alpha val="80000"/>
      </a:schemeClr>
    </dgm:fillClrLst>
    <dgm:linClrLst meth="repeat">
      <a:schemeClr val="lt1"/>
    </dgm:linClrLst>
    <dgm:effectClrLst/>
    <dgm:txLinClrLst/>
    <dgm:txFillClrLst/>
    <dgm:txEffectClrLst/>
  </dgm:styleLbl>
  <dgm:styleLbl name="node1">
    <dgm:fillClrLst>
      <a:schemeClr val="accent2">
        <a:alpha val="90000"/>
      </a:schemeClr>
      <a:schemeClr val="accent2">
        <a:alpha val="50000"/>
      </a:schemeClr>
    </dgm:fillClrLst>
    <dgm:linClrLst meth="repeat">
      <a:schemeClr val="lt1"/>
    </dgm:linClrLst>
    <dgm:effectClrLst/>
    <dgm:txLinClrLst/>
    <dgm:txFillClrLst/>
    <dgm:txEffectClrLst/>
  </dgm:styleLbl>
  <dgm:styleLbl name="alignNode1">
    <dgm:fillClrLst>
      <a:schemeClr val="accent2">
        <a:alpha val="90000"/>
      </a:schemeClr>
      <a:schemeClr val="accent2">
        <a:alpha val="50000"/>
      </a:schemeClr>
    </dgm:fillClrLst>
    <dgm:linClrLst>
      <a:schemeClr val="accent2">
        <a:alpha val="90000"/>
      </a:schemeClr>
      <a:schemeClr val="accent2">
        <a:alpha val="50000"/>
      </a:schemeClr>
    </dgm:linClrLst>
    <dgm:effectClrLst/>
    <dgm:txLinClrLst/>
    <dgm:txFillClrLst/>
    <dgm:txEffectClrLst/>
  </dgm:styleLbl>
  <dgm:styleLbl name="lnNode1">
    <dgm:fillClrLst>
      <a:schemeClr val="accent2">
        <a:shade val="90000"/>
      </a:schemeClr>
      <a:schemeClr val="accent2">
        <a:alpha val="50000"/>
        <a:tint val="50000"/>
      </a:schemeClr>
    </dgm:fillClrLst>
    <dgm:linClrLst meth="repeat">
      <a:schemeClr val="lt1"/>
    </dgm:linClrLst>
    <dgm:effectClrLst/>
    <dgm:txLinClrLst/>
    <dgm:txFillClrLst/>
    <dgm:txEffectClrLst/>
  </dgm:styleLbl>
  <dgm:styleLbl name="vennNode1">
    <dgm:fillClrLst>
      <a:schemeClr val="accent2">
        <a:shade val="80000"/>
        <a:alpha val="50000"/>
      </a:schemeClr>
      <a:schemeClr val="accent2">
        <a:alpha val="20000"/>
      </a:schemeClr>
    </dgm:fillClrLst>
    <dgm:linClrLst meth="repeat">
      <a:schemeClr val="lt1"/>
    </dgm:linClrLst>
    <dgm:effectClrLst/>
    <dgm:txLinClrLst/>
    <dgm:txFillClrLst/>
    <dgm:txEffectClrLst/>
  </dgm:styleLbl>
  <dgm:styleLbl name="node2">
    <dgm:fillClrLst>
      <a:schemeClr val="accent2">
        <a:alpha val="70000"/>
      </a:schemeClr>
    </dgm:fillClrLst>
    <dgm:linClrLst meth="repeat">
      <a:schemeClr val="lt1"/>
    </dgm:linClrLst>
    <dgm:effectClrLst/>
    <dgm:txLinClrLst/>
    <dgm:txFillClrLst/>
    <dgm:txEffectClrLst/>
  </dgm:styleLbl>
  <dgm:styleLbl name="node3">
    <dgm:fillClrLst>
      <a:schemeClr val="accent2">
        <a:alpha val="50000"/>
      </a:schemeClr>
    </dgm:fillClrLst>
    <dgm:linClrLst meth="repeat">
      <a:schemeClr val="lt1"/>
    </dgm:linClrLst>
    <dgm:effectClrLst/>
    <dgm:txLinClrLst/>
    <dgm:txFillClrLst/>
    <dgm:txEffectClrLst/>
  </dgm:styleLbl>
  <dgm:styleLbl name="node4">
    <dgm:fillClrLst>
      <a:schemeClr val="accent2">
        <a:alpha val="30000"/>
      </a:schemeClr>
    </dgm:fillClrLst>
    <dgm:linClrLst meth="repeat">
      <a:schemeClr val="lt1"/>
    </dgm:linClrLst>
    <dgm:effectClrLst/>
    <dgm:txLinClrLst/>
    <dgm:txFillClrLst/>
    <dgm:txEffectClrLst/>
  </dgm:styleLbl>
  <dgm:styleLbl name="fgImgPlace1">
    <dgm:fillClrLst>
      <a:schemeClr val="accent2">
        <a:tint val="50000"/>
        <a:alpha val="90000"/>
      </a:schemeClr>
      <a:schemeClr val="accent2">
        <a:tint val="20000"/>
        <a:alpha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hade val="90000"/>
      </a:schemeClr>
      <a:schemeClr val="accent2">
        <a:tint val="50000"/>
      </a:schemeClr>
    </dgm:fillClrLst>
    <dgm:linClrLst>
      <a:schemeClr val="accent2">
        <a:shade val="90000"/>
      </a:schemeClr>
      <a:schemeClr val="accent2">
        <a:tint val="50000"/>
      </a:schemeClr>
    </dgm:linClrLst>
    <dgm:effectClrLst/>
    <dgm:txLinClrLst/>
    <dgm:txFillClrLst/>
    <dgm:txEffectClrLst/>
  </dgm:styleLbl>
  <dgm:styleLbl name="fgSibTrans2D1">
    <dgm:fillClrLst>
      <a:schemeClr val="accent2">
        <a:shade val="90000"/>
      </a:schemeClr>
      <a:schemeClr val="accent2">
        <a:tint val="50000"/>
      </a:schemeClr>
    </dgm:fillClrLst>
    <dgm:linClrLst>
      <a:schemeClr val="accent2">
        <a:shade val="90000"/>
      </a:schemeClr>
      <a:schemeClr val="accent2">
        <a:tint val="50000"/>
      </a:schemeClr>
    </dgm:linClrLst>
    <dgm:effectClrLst/>
    <dgm:txLinClrLst/>
    <dgm:txFillClrLst/>
    <dgm:txEffectClrLst/>
  </dgm:styleLbl>
  <dgm:styleLbl name="bgSibTrans2D1">
    <dgm:fillClrLst>
      <a:schemeClr val="accent2">
        <a:shade val="90000"/>
      </a:schemeClr>
      <a:schemeClr val="accent2">
        <a:tint val="50000"/>
      </a:schemeClr>
    </dgm:fillClrLst>
    <dgm:linClrLst>
      <a:schemeClr val="accent2">
        <a:shade val="90000"/>
      </a:schemeClr>
      <a:schemeClr val="accent2">
        <a:tint val="50000"/>
      </a:schemeClr>
    </dgm:linClrLst>
    <dgm:effectClrLst/>
    <dgm:txLinClrLst/>
    <dgm:txFillClrLst/>
    <dgm:txEffectClrLst/>
  </dgm:styleLbl>
  <dgm:styleLbl name="sibTrans1D1">
    <dgm:fillClrLst>
      <a:schemeClr val="accent2">
        <a:shade val="90000"/>
      </a:schemeClr>
      <a:schemeClr val="accent2">
        <a:tint val="50000"/>
      </a:schemeClr>
    </dgm:fillClrLst>
    <dgm:linClrLst>
      <a:schemeClr val="accent2">
        <a:shade val="90000"/>
      </a:schemeClr>
      <a:schemeClr val="accent2">
        <a:tint val="50000"/>
      </a:schemeClr>
    </dgm:linClrLst>
    <dgm:effectClrLst/>
    <dgm:txLinClrLst/>
    <dgm:txFillClrLst meth="repeat">
      <a:schemeClr val="tx1"/>
    </dgm:txFillClrLst>
    <dgm:txEffectClrLst/>
  </dgm:styleLbl>
  <dgm:styleLbl name="callout">
    <dgm:fillClrLst meth="repeat">
      <a:schemeClr val="accent2"/>
    </dgm:fillClrLst>
    <dgm:linClrLst meth="repeat">
      <a:schemeClr val="accent2"/>
    </dgm:linClrLst>
    <dgm:effectClrLst/>
    <dgm:txLinClrLst/>
    <dgm:txFillClrLst meth="repeat">
      <a:schemeClr val="tx1"/>
    </dgm:txFillClrLst>
    <dgm:txEffectClrLst/>
  </dgm:styleLbl>
  <dgm:styleLbl name="asst0">
    <dgm:fillClrLst meth="repeat">
      <a:schemeClr val="accent2">
        <a:alpha val="90000"/>
      </a:schemeClr>
    </dgm:fillClrLst>
    <dgm:linClrLst meth="repeat">
      <a:schemeClr val="lt1"/>
    </dgm:linClrLst>
    <dgm:effectClrLst/>
    <dgm:txLinClrLst/>
    <dgm:txFillClrLst/>
    <dgm:txEffectClrLst/>
  </dgm:styleLbl>
  <dgm:styleLbl name="asst1">
    <dgm:fillClrLst meth="repeat">
      <a:schemeClr val="accent2">
        <a:alpha val="90000"/>
      </a:schemeClr>
    </dgm:fillClrLst>
    <dgm:linClrLst meth="repeat">
      <a:schemeClr val="lt1"/>
    </dgm:linClrLst>
    <dgm:effectClrLst/>
    <dgm:txLinClrLst/>
    <dgm:txFillClrLst/>
    <dgm:txEffectClrLst/>
  </dgm:styleLbl>
  <dgm:styleLbl name="asst2">
    <dgm:fillClrLst>
      <a:schemeClr val="accent2">
        <a:alpha val="90000"/>
      </a:schemeClr>
    </dgm:fillClrLst>
    <dgm:linClrLst meth="repeat">
      <a:schemeClr val="lt1"/>
    </dgm:linClrLst>
    <dgm:effectClrLst/>
    <dgm:txLinClrLst/>
    <dgm:txFillClrLst/>
    <dgm:txEffectClrLst/>
  </dgm:styleLbl>
  <dgm:styleLbl name="asst3">
    <dgm:fillClrLst>
      <a:schemeClr val="accent2">
        <a:alpha val="70000"/>
      </a:schemeClr>
    </dgm:fillClrLst>
    <dgm:linClrLst meth="repeat">
      <a:schemeClr val="lt1"/>
    </dgm:linClrLst>
    <dgm:effectClrLst/>
    <dgm:txLinClrLst/>
    <dgm:txFillClrLst/>
    <dgm:txEffectClrLst/>
  </dgm:styleLbl>
  <dgm:styleLbl name="asst4">
    <dgm:fillClrLst>
      <a:schemeClr val="accent2">
        <a:alpha val="50000"/>
      </a:schemeClr>
    </dgm:fillClrLst>
    <dgm:linClrLst meth="repeat">
      <a:schemeClr val="lt1"/>
    </dgm:linClrLst>
    <dgm:effectClrLst/>
    <dgm:txLinClrLst/>
    <dgm:txFillClrLst/>
    <dgm:txEffectClrLst/>
  </dgm:styleLbl>
  <dgm:styleLbl name="parChTrans2D1">
    <dgm:fillClrLst meth="repeat">
      <a:schemeClr val="accent2">
        <a:shade val="80000"/>
      </a:schemeClr>
    </dgm:fillClrLst>
    <dgm:linClrLst meth="repeat">
      <a:schemeClr val="accent2">
        <a:shade val="80000"/>
      </a:schemeClr>
    </dgm:linClrLst>
    <dgm:effectClrLst/>
    <dgm:txLinClrLst/>
    <dgm:txFillClrLst/>
    <dgm:txEffectClrLst/>
  </dgm:styleLbl>
  <dgm:styleLbl name="parChTrans2D2">
    <dgm:fillClrLst meth="repeat">
      <a:schemeClr val="accent2">
        <a:tint val="90000"/>
      </a:schemeClr>
    </dgm:fillClrLst>
    <dgm:linClrLst meth="repeat">
      <a:schemeClr val="accent2">
        <a:tint val="90000"/>
      </a:schemeClr>
    </dgm:linClrLst>
    <dgm:effectClrLst/>
    <dgm:txLinClrLst/>
    <dgm:txFillClrLst/>
    <dgm:txEffectClrLst/>
  </dgm:styleLbl>
  <dgm:styleLbl name="parChTrans2D3">
    <dgm:fillClrLst meth="repeat">
      <a:schemeClr val="accent2">
        <a:tint val="70000"/>
      </a:schemeClr>
    </dgm:fillClrLst>
    <dgm:linClrLst meth="repeat">
      <a:schemeClr val="accent2">
        <a:tint val="70000"/>
      </a:schemeClr>
    </dgm:linClrLst>
    <dgm:effectClrLst/>
    <dgm:txLinClrLst/>
    <dgm:txFillClrLst/>
    <dgm:txEffectClrLst/>
  </dgm:styleLbl>
  <dgm:styleLbl name="parChTrans2D4">
    <dgm:fillClrLst meth="repeat">
      <a:schemeClr val="accent2">
        <a:tint val="50000"/>
      </a:schemeClr>
    </dgm:fillClrLst>
    <dgm:linClrLst meth="repeat">
      <a:schemeClr val="accent2">
        <a:tint val="50000"/>
      </a:schemeClr>
    </dgm:linClrLst>
    <dgm:effectClrLst/>
    <dgm:txLinClrLst/>
    <dgm:txFillClrLst meth="repeat">
      <a:schemeClr val="dk1"/>
    </dgm:txFillClrLst>
    <dgm:txEffectClrLst/>
  </dgm:styleLbl>
  <dgm:styleLbl name="parChTrans1D1">
    <dgm:fillClrLst meth="repeat">
      <a:schemeClr val="accent2">
        <a:shade val="80000"/>
      </a:schemeClr>
    </dgm:fillClrLst>
    <dgm:linClrLst meth="repeat">
      <a:schemeClr val="accent2">
        <a:shade val="80000"/>
      </a:schemeClr>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2">
        <a:tint val="90000"/>
      </a:schemeClr>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2">
        <a:tint val="70000"/>
      </a:schemeClr>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2">
        <a:tint val="50000"/>
      </a:schemeClr>
    </dgm:linClrLst>
    <dgm:effectClrLst/>
    <dgm:txLinClrLst/>
    <dgm:txFillClrLst meth="repeat">
      <a:schemeClr val="tx1"/>
    </dgm:txFillClrLst>
    <dgm:txEffectClrLst/>
  </dgm:styleLbl>
  <dgm:styleLbl name="fgAcc1">
    <dgm:fillClrLst meth="repeat">
      <a:schemeClr val="lt1">
        <a:alpha val="90000"/>
      </a:schemeClr>
    </dgm:fillClrLst>
    <dgm:linClrLst>
      <a:schemeClr val="accent2">
        <a:alpha val="90000"/>
      </a:schemeClr>
      <a:schemeClr val="accent2">
        <a:alpha val="50000"/>
      </a:schemeClr>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alpha val="90000"/>
      </a:schemeClr>
      <a:schemeClr val="accent2">
        <a:alpha val="50000"/>
      </a:schemeClr>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alpha val="90000"/>
      </a:schemeClr>
      <a:schemeClr val="accent2">
        <a:alpha val="50000"/>
      </a:schemeClr>
    </dgm:linClrLst>
    <dgm:effectClrLst/>
    <dgm:txLinClrLst/>
    <dgm:txFillClrLst meth="repeat">
      <a:schemeClr val="dk1"/>
    </dgm:txFillClrLst>
    <dgm:txEffectClrLst/>
  </dgm:styleLbl>
  <dgm:styleLbl name="trAlignAcc1">
    <dgm:fillClrLst meth="repeat">
      <a:schemeClr val="lt1">
        <a:alpha val="40000"/>
      </a:schemeClr>
    </dgm:fillClrLst>
    <dgm:linClrLst>
      <a:schemeClr val="accent2">
        <a:alpha val="90000"/>
      </a:schemeClr>
      <a:schemeClr val="accent2">
        <a:alpha val="50000"/>
      </a:schemeClr>
    </dgm:linClrLst>
    <dgm:effectClrLst/>
    <dgm:txLinClrLst/>
    <dgm:txFillClrLst meth="repeat">
      <a:schemeClr val="dk1"/>
    </dgm:txFillClrLst>
    <dgm:txEffectClrLst/>
  </dgm:styleLbl>
  <dgm:styleLbl name="bgAcc1">
    <dgm:fillClrLst meth="repeat">
      <a:schemeClr val="lt1">
        <a:alpha val="90000"/>
      </a:schemeClr>
    </dgm:fillClrLst>
    <dgm:linClrLst>
      <a:schemeClr val="accent2">
        <a:alpha val="90000"/>
      </a:schemeClr>
      <a:schemeClr val="accent2">
        <a:alpha val="50000"/>
      </a:schemeClr>
    </dgm:linClrLst>
    <dgm:effectClrLst/>
    <dgm:txLinClrLst/>
    <dgm:txFillClrLst meth="repeat">
      <a:schemeClr val="dk1"/>
    </dgm:txFillClrLst>
    <dgm:txEffectClrLst/>
  </dgm:styleLbl>
  <dgm:styleLbl name="solidFgAcc1">
    <dgm:fillClrLst meth="repeat">
      <a:schemeClr val="lt1"/>
    </dgm:fillClrLst>
    <dgm:linClrLst>
      <a:schemeClr val="accent2">
        <a:alpha val="90000"/>
      </a:schemeClr>
      <a:schemeClr val="accent2">
        <a:alpha val="50000"/>
      </a:schemeClr>
    </dgm:linClrLst>
    <dgm:effectClrLst/>
    <dgm:txLinClrLst/>
    <dgm:txFillClrLst meth="repeat">
      <a:schemeClr val="dk1"/>
    </dgm:txFillClrLst>
    <dgm:txEffectClrLst/>
  </dgm:styleLbl>
  <dgm:styleLbl name="solidAlignAcc1">
    <dgm:fillClrLst meth="repeat">
      <a:schemeClr val="lt1"/>
    </dgm:fillClrLst>
    <dgm:linClrLst meth="repeat">
      <a:schemeClr val="accent2"/>
    </dgm:linClrLst>
    <dgm:effectClrLst/>
    <dgm:txLinClrLst/>
    <dgm:txFillClrLst meth="repeat">
      <a:schemeClr val="dk1"/>
    </dgm:txFillClrLst>
    <dgm:txEffectClrLst/>
  </dgm:styleLbl>
  <dgm:styleLbl name="solidBgAcc1">
    <dgm:fillClrLst meth="repeat">
      <a:schemeClr val="lt1"/>
    </dgm:fillClrLst>
    <dgm:linClrLst meth="repeat">
      <a:schemeClr val="accent2"/>
    </dgm:linClrLst>
    <dgm:effectClrLst/>
    <dgm:txLinClrLst/>
    <dgm:txFillClrLst meth="repeat">
      <a:schemeClr val="dk1"/>
    </dgm:txFillClrLst>
    <dgm:txEffectClrLst/>
  </dgm:styleLbl>
  <dgm:styleLbl name="fgAccFollowNode1">
    <dgm:fillClrLst>
      <a:schemeClr val="accent2">
        <a:alpha val="90000"/>
        <a:tint val="40000"/>
      </a:schemeClr>
      <a:schemeClr val="accent2">
        <a:alpha val="50000"/>
        <a:tint val="40000"/>
      </a:schemeClr>
    </dgm:fillClrLst>
    <dgm:linClrLst meth="repeat">
      <a:schemeClr val="accent2">
        <a:alpha val="90000"/>
        <a:tint val="40000"/>
      </a:schemeClr>
    </dgm:linClrLst>
    <dgm:effectClrLst/>
    <dgm:txLinClrLst/>
    <dgm:txFillClrLst meth="repeat">
      <a:schemeClr val="dk1"/>
    </dgm:txFillClrLst>
    <dgm:txEffectClrLst/>
  </dgm:styleLbl>
  <dgm:styleLbl name="alignAccFollowNode1">
    <dgm:fillClrLst meth="repeat">
      <a:schemeClr val="accent2">
        <a:alpha val="90000"/>
        <a:tint val="40000"/>
      </a:schemeClr>
    </dgm:fillClrLst>
    <dgm:linClrLst meth="repeat">
      <a:schemeClr val="accent2">
        <a:alpha val="90000"/>
        <a:tint val="40000"/>
      </a:schemeClr>
    </dgm:linClrLst>
    <dgm:effectClrLst/>
    <dgm:txLinClrLst/>
    <dgm:txFillClrLst meth="repeat">
      <a:schemeClr val="dk1"/>
    </dgm:txFillClrLst>
    <dgm:txEffectClrLst/>
  </dgm:styleLbl>
  <dgm:styleLbl name="bgAccFollowNode1">
    <dgm:fillClrLst meth="repeat">
      <a:schemeClr val="accent2">
        <a:alpha val="90000"/>
        <a:tint val="40000"/>
      </a:schemeClr>
    </dgm:fillClrLst>
    <dgm:linClrLst meth="repeat">
      <a:schemeClr val="lt1"/>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2">
        <a:shade val="80000"/>
      </a:schemeClr>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2">
        <a:tint val="90000"/>
      </a:schemeClr>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2">
        <a:tint val="70000"/>
      </a:schemeClr>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2">
        <a:tint val="50000"/>
      </a:schemeClr>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6A374387-D243-41DD-83F4-67B9E1355773}" type="doc">
      <dgm:prSet loTypeId="urn:microsoft.com/office/officeart/2005/8/layout/venn1" loCatId="relationship" qsTypeId="urn:microsoft.com/office/officeart/2005/8/quickstyle/simple1" qsCatId="simple" csTypeId="urn:microsoft.com/office/officeart/2005/8/colors/accent1_2" csCatId="accent1" phldr="1"/>
      <dgm:spPr/>
    </dgm:pt>
    <dgm:pt modelId="{D99C4D05-ED32-46ED-A1EB-D2A6B0280954}">
      <dgm:prSet phldrT="[Texto]"/>
      <dgm:spPr>
        <a:scene3d>
          <a:camera prst="orthographicFront"/>
          <a:lightRig rig="threePt" dir="t"/>
        </a:scene3d>
        <a:sp3d>
          <a:bevelT/>
        </a:sp3d>
      </dgm:spPr>
      <dgm:t>
        <a:bodyPr/>
        <a:lstStyle/>
        <a:p>
          <a:endParaRPr lang="es-ES">
            <a:solidFill>
              <a:schemeClr val="tx1"/>
            </a:solidFill>
          </a:endParaRPr>
        </a:p>
      </dgm:t>
    </dgm:pt>
    <dgm:pt modelId="{AC9B5D58-C94B-41FB-94A5-E050019B322D}" type="parTrans" cxnId="{ADACDF4E-78ED-49C7-AA48-5E02DB1D756E}">
      <dgm:prSet/>
      <dgm:spPr/>
      <dgm:t>
        <a:bodyPr/>
        <a:lstStyle/>
        <a:p>
          <a:endParaRPr lang="es-ES">
            <a:solidFill>
              <a:schemeClr val="tx1"/>
            </a:solidFill>
          </a:endParaRPr>
        </a:p>
      </dgm:t>
    </dgm:pt>
    <dgm:pt modelId="{ECDED0D9-AD39-4927-9226-1E976294FC8C}" type="sibTrans" cxnId="{ADACDF4E-78ED-49C7-AA48-5E02DB1D756E}">
      <dgm:prSet/>
      <dgm:spPr/>
      <dgm:t>
        <a:bodyPr/>
        <a:lstStyle/>
        <a:p>
          <a:endParaRPr lang="es-ES">
            <a:solidFill>
              <a:schemeClr val="tx1"/>
            </a:solidFill>
          </a:endParaRPr>
        </a:p>
      </dgm:t>
    </dgm:pt>
    <dgm:pt modelId="{D4662CEB-FEE3-4C9B-9AAE-4051C493418E}">
      <dgm:prSet phldrT="[Texto]"/>
      <dgm:spPr>
        <a:scene3d>
          <a:camera prst="orthographicFront"/>
          <a:lightRig rig="threePt" dir="t"/>
        </a:scene3d>
        <a:sp3d>
          <a:bevelT/>
        </a:sp3d>
      </dgm:spPr>
      <dgm:t>
        <a:bodyPr/>
        <a:lstStyle/>
        <a:p>
          <a:endParaRPr lang="es-ES">
            <a:solidFill>
              <a:schemeClr val="tx1"/>
            </a:solidFill>
          </a:endParaRPr>
        </a:p>
      </dgm:t>
    </dgm:pt>
    <dgm:pt modelId="{10586C10-B605-4674-A8DE-C7C5199AE685}" type="parTrans" cxnId="{DDA08374-7021-4ADF-9E08-D54E62EE0AD0}">
      <dgm:prSet/>
      <dgm:spPr/>
      <dgm:t>
        <a:bodyPr/>
        <a:lstStyle/>
        <a:p>
          <a:endParaRPr lang="es-ES">
            <a:solidFill>
              <a:schemeClr val="tx1"/>
            </a:solidFill>
          </a:endParaRPr>
        </a:p>
      </dgm:t>
    </dgm:pt>
    <dgm:pt modelId="{3D3837F2-2B53-45EA-B2A6-103647E5F5B3}" type="sibTrans" cxnId="{DDA08374-7021-4ADF-9E08-D54E62EE0AD0}">
      <dgm:prSet/>
      <dgm:spPr/>
      <dgm:t>
        <a:bodyPr/>
        <a:lstStyle/>
        <a:p>
          <a:endParaRPr lang="es-ES">
            <a:solidFill>
              <a:schemeClr val="tx1"/>
            </a:solidFill>
          </a:endParaRPr>
        </a:p>
      </dgm:t>
    </dgm:pt>
    <dgm:pt modelId="{826103A1-18E2-4FCE-90C1-99DD79909BF0}">
      <dgm:prSet phldrT="[Texto]"/>
      <dgm:spPr>
        <a:scene3d>
          <a:camera prst="orthographicFront"/>
          <a:lightRig rig="threePt" dir="t"/>
        </a:scene3d>
        <a:sp3d>
          <a:bevelT/>
        </a:sp3d>
      </dgm:spPr>
      <dgm:t>
        <a:bodyPr anchor="t"/>
        <a:lstStyle/>
        <a:p>
          <a:endParaRPr lang="es-ES">
            <a:solidFill>
              <a:schemeClr val="tx1"/>
            </a:solidFill>
          </a:endParaRPr>
        </a:p>
      </dgm:t>
    </dgm:pt>
    <dgm:pt modelId="{614EB424-72A2-4F60-A5BA-79DDE0904AC6}" type="parTrans" cxnId="{175BFD5C-9890-47EE-A7DE-DBEEBBEF21F6}">
      <dgm:prSet/>
      <dgm:spPr/>
      <dgm:t>
        <a:bodyPr/>
        <a:lstStyle/>
        <a:p>
          <a:endParaRPr lang="es-ES">
            <a:solidFill>
              <a:schemeClr val="tx1"/>
            </a:solidFill>
          </a:endParaRPr>
        </a:p>
      </dgm:t>
    </dgm:pt>
    <dgm:pt modelId="{B4B65038-8B2D-4AB4-BDEA-3A42C5E5A054}" type="sibTrans" cxnId="{175BFD5C-9890-47EE-A7DE-DBEEBBEF21F6}">
      <dgm:prSet/>
      <dgm:spPr/>
      <dgm:t>
        <a:bodyPr/>
        <a:lstStyle/>
        <a:p>
          <a:endParaRPr lang="es-ES">
            <a:solidFill>
              <a:schemeClr val="tx1"/>
            </a:solidFill>
          </a:endParaRPr>
        </a:p>
      </dgm:t>
    </dgm:pt>
    <dgm:pt modelId="{0B9424EC-8BA9-4114-9AE5-96F3274C423C}" type="pres">
      <dgm:prSet presAssocID="{6A374387-D243-41DD-83F4-67B9E1355773}" presName="compositeShape" presStyleCnt="0">
        <dgm:presLayoutVars>
          <dgm:chMax val="7"/>
          <dgm:dir/>
          <dgm:resizeHandles val="exact"/>
        </dgm:presLayoutVars>
      </dgm:prSet>
      <dgm:spPr/>
    </dgm:pt>
    <dgm:pt modelId="{958BC96D-6A1E-4EA9-A279-0AE657D0E74B}" type="pres">
      <dgm:prSet presAssocID="{D99C4D05-ED32-46ED-A1EB-D2A6B0280954}" presName="circ1" presStyleLbl="vennNode1" presStyleIdx="0" presStyleCnt="3" custScaleX="113614" custScaleY="95355" custLinFactNeighborX="-56296" custLinFactNeighborY="7407"/>
      <dgm:spPr/>
      <dgm:t>
        <a:bodyPr/>
        <a:lstStyle/>
        <a:p>
          <a:endParaRPr lang="es-ES"/>
        </a:p>
      </dgm:t>
    </dgm:pt>
    <dgm:pt modelId="{E8592595-C01C-47DA-8A7F-2E0769FE966D}" type="pres">
      <dgm:prSet presAssocID="{D99C4D05-ED32-46ED-A1EB-D2A6B0280954}" presName="circ1Tx" presStyleLbl="revTx" presStyleIdx="0" presStyleCnt="0">
        <dgm:presLayoutVars>
          <dgm:chMax val="0"/>
          <dgm:chPref val="0"/>
          <dgm:bulletEnabled val="1"/>
        </dgm:presLayoutVars>
      </dgm:prSet>
      <dgm:spPr/>
      <dgm:t>
        <a:bodyPr/>
        <a:lstStyle/>
        <a:p>
          <a:endParaRPr lang="es-ES"/>
        </a:p>
      </dgm:t>
    </dgm:pt>
    <dgm:pt modelId="{43C6C612-49F1-4F93-97DC-57A49B8951AF}" type="pres">
      <dgm:prSet presAssocID="{D4662CEB-FEE3-4C9B-9AAE-4051C493418E}" presName="circ2" presStyleLbl="vennNode1" presStyleIdx="1" presStyleCnt="3" custScaleX="106128" custScaleY="103730" custLinFactNeighborX="-25926" custLinFactNeighborY="-57037"/>
      <dgm:spPr/>
      <dgm:t>
        <a:bodyPr/>
        <a:lstStyle/>
        <a:p>
          <a:endParaRPr lang="es-ES"/>
        </a:p>
      </dgm:t>
    </dgm:pt>
    <dgm:pt modelId="{237D52C0-1999-40D7-ADEB-8CB12A053519}" type="pres">
      <dgm:prSet presAssocID="{D4662CEB-FEE3-4C9B-9AAE-4051C493418E}" presName="circ2Tx" presStyleLbl="revTx" presStyleIdx="0" presStyleCnt="0">
        <dgm:presLayoutVars>
          <dgm:chMax val="0"/>
          <dgm:chPref val="0"/>
          <dgm:bulletEnabled val="1"/>
        </dgm:presLayoutVars>
      </dgm:prSet>
      <dgm:spPr/>
      <dgm:t>
        <a:bodyPr/>
        <a:lstStyle/>
        <a:p>
          <a:endParaRPr lang="es-ES"/>
        </a:p>
      </dgm:t>
    </dgm:pt>
    <dgm:pt modelId="{2D8B4A27-0FDB-4239-8CA7-2F4018D3B642}" type="pres">
      <dgm:prSet presAssocID="{826103A1-18E2-4FCE-90C1-99DD79909BF0}" presName="circ3" presStyleLbl="vennNode1" presStyleIdx="2" presStyleCnt="3" custScaleX="106335" custScaleY="99516" custLinFactNeighborX="6667" custLinFactNeighborY="-14830"/>
      <dgm:spPr/>
      <dgm:t>
        <a:bodyPr/>
        <a:lstStyle/>
        <a:p>
          <a:endParaRPr lang="es-ES"/>
        </a:p>
      </dgm:t>
    </dgm:pt>
    <dgm:pt modelId="{ECADD919-32D3-44E9-B28C-728E3837717B}" type="pres">
      <dgm:prSet presAssocID="{826103A1-18E2-4FCE-90C1-99DD79909BF0}" presName="circ3Tx" presStyleLbl="revTx" presStyleIdx="0" presStyleCnt="0">
        <dgm:presLayoutVars>
          <dgm:chMax val="0"/>
          <dgm:chPref val="0"/>
          <dgm:bulletEnabled val="1"/>
        </dgm:presLayoutVars>
      </dgm:prSet>
      <dgm:spPr/>
      <dgm:t>
        <a:bodyPr/>
        <a:lstStyle/>
        <a:p>
          <a:endParaRPr lang="es-ES"/>
        </a:p>
      </dgm:t>
    </dgm:pt>
  </dgm:ptLst>
  <dgm:cxnLst>
    <dgm:cxn modelId="{A3BBB0B2-061E-4C34-B5A5-1827463969B8}" type="presOf" srcId="{D99C4D05-ED32-46ED-A1EB-D2A6B0280954}" destId="{E8592595-C01C-47DA-8A7F-2E0769FE966D}" srcOrd="1" destOrd="0" presId="urn:microsoft.com/office/officeart/2005/8/layout/venn1"/>
    <dgm:cxn modelId="{779E7889-DAA7-4C3C-82CD-39EE161DBC7B}" type="presOf" srcId="{6A374387-D243-41DD-83F4-67B9E1355773}" destId="{0B9424EC-8BA9-4114-9AE5-96F3274C423C}" srcOrd="0" destOrd="0" presId="urn:microsoft.com/office/officeart/2005/8/layout/venn1"/>
    <dgm:cxn modelId="{44763996-E770-4019-B4BE-0F678C1FC9E4}" type="presOf" srcId="{826103A1-18E2-4FCE-90C1-99DD79909BF0}" destId="{2D8B4A27-0FDB-4239-8CA7-2F4018D3B642}" srcOrd="0" destOrd="0" presId="urn:microsoft.com/office/officeart/2005/8/layout/venn1"/>
    <dgm:cxn modelId="{ADACDF4E-78ED-49C7-AA48-5E02DB1D756E}" srcId="{6A374387-D243-41DD-83F4-67B9E1355773}" destId="{D99C4D05-ED32-46ED-A1EB-D2A6B0280954}" srcOrd="0" destOrd="0" parTransId="{AC9B5D58-C94B-41FB-94A5-E050019B322D}" sibTransId="{ECDED0D9-AD39-4927-9226-1E976294FC8C}"/>
    <dgm:cxn modelId="{DDA08374-7021-4ADF-9E08-D54E62EE0AD0}" srcId="{6A374387-D243-41DD-83F4-67B9E1355773}" destId="{D4662CEB-FEE3-4C9B-9AAE-4051C493418E}" srcOrd="1" destOrd="0" parTransId="{10586C10-B605-4674-A8DE-C7C5199AE685}" sibTransId="{3D3837F2-2B53-45EA-B2A6-103647E5F5B3}"/>
    <dgm:cxn modelId="{75384992-1741-461E-A277-E9F57BA013CB}" type="presOf" srcId="{D4662CEB-FEE3-4C9B-9AAE-4051C493418E}" destId="{43C6C612-49F1-4F93-97DC-57A49B8951AF}" srcOrd="0" destOrd="0" presId="urn:microsoft.com/office/officeart/2005/8/layout/venn1"/>
    <dgm:cxn modelId="{175BFD5C-9890-47EE-A7DE-DBEEBBEF21F6}" srcId="{6A374387-D243-41DD-83F4-67B9E1355773}" destId="{826103A1-18E2-4FCE-90C1-99DD79909BF0}" srcOrd="2" destOrd="0" parTransId="{614EB424-72A2-4F60-A5BA-79DDE0904AC6}" sibTransId="{B4B65038-8B2D-4AB4-BDEA-3A42C5E5A054}"/>
    <dgm:cxn modelId="{E549D5C4-DACB-4CFA-9BC5-2AF74A542C5A}" type="presOf" srcId="{D99C4D05-ED32-46ED-A1EB-D2A6B0280954}" destId="{958BC96D-6A1E-4EA9-A279-0AE657D0E74B}" srcOrd="0" destOrd="0" presId="urn:microsoft.com/office/officeart/2005/8/layout/venn1"/>
    <dgm:cxn modelId="{79C12D43-B57B-4BB8-B94D-C5F53064B984}" type="presOf" srcId="{D4662CEB-FEE3-4C9B-9AAE-4051C493418E}" destId="{237D52C0-1999-40D7-ADEB-8CB12A053519}" srcOrd="1" destOrd="0" presId="urn:microsoft.com/office/officeart/2005/8/layout/venn1"/>
    <dgm:cxn modelId="{7400D365-18CD-4872-A2C4-7983580D4D86}" type="presOf" srcId="{826103A1-18E2-4FCE-90C1-99DD79909BF0}" destId="{ECADD919-32D3-44E9-B28C-728E3837717B}" srcOrd="1" destOrd="0" presId="urn:microsoft.com/office/officeart/2005/8/layout/venn1"/>
    <dgm:cxn modelId="{11E8BDA4-58E8-42FC-8F9F-93A4910D73B5}" type="presParOf" srcId="{0B9424EC-8BA9-4114-9AE5-96F3274C423C}" destId="{958BC96D-6A1E-4EA9-A279-0AE657D0E74B}" srcOrd="0" destOrd="0" presId="urn:microsoft.com/office/officeart/2005/8/layout/venn1"/>
    <dgm:cxn modelId="{BEF0A911-4B61-419B-87D0-A3E359E9541A}" type="presParOf" srcId="{0B9424EC-8BA9-4114-9AE5-96F3274C423C}" destId="{E8592595-C01C-47DA-8A7F-2E0769FE966D}" srcOrd="1" destOrd="0" presId="urn:microsoft.com/office/officeart/2005/8/layout/venn1"/>
    <dgm:cxn modelId="{3133F08A-9885-4876-BC8F-069CB8A16FF4}" type="presParOf" srcId="{0B9424EC-8BA9-4114-9AE5-96F3274C423C}" destId="{43C6C612-49F1-4F93-97DC-57A49B8951AF}" srcOrd="2" destOrd="0" presId="urn:microsoft.com/office/officeart/2005/8/layout/venn1"/>
    <dgm:cxn modelId="{47DD5CF2-6814-4311-9332-E940FE3C5640}" type="presParOf" srcId="{0B9424EC-8BA9-4114-9AE5-96F3274C423C}" destId="{237D52C0-1999-40D7-ADEB-8CB12A053519}" srcOrd="3" destOrd="0" presId="urn:microsoft.com/office/officeart/2005/8/layout/venn1"/>
    <dgm:cxn modelId="{70F6521B-9D1D-4162-B4C4-F196333B18CB}" type="presParOf" srcId="{0B9424EC-8BA9-4114-9AE5-96F3274C423C}" destId="{2D8B4A27-0FDB-4239-8CA7-2F4018D3B642}" srcOrd="4" destOrd="0" presId="urn:microsoft.com/office/officeart/2005/8/layout/venn1"/>
    <dgm:cxn modelId="{A6F2A705-69F3-4918-BD2D-DB09EE8554C8}" type="presParOf" srcId="{0B9424EC-8BA9-4114-9AE5-96F3274C423C}" destId="{ECADD919-32D3-44E9-B28C-728E3837717B}" srcOrd="5" destOrd="0" presId="urn:microsoft.com/office/officeart/2005/8/layout/venn1"/>
  </dgm:cxnLst>
  <dgm:bg>
    <a:solidFill>
      <a:srgbClr val="FFFFCC"/>
    </a:solidFill>
  </dgm:bg>
  <dgm:whole>
    <a:ln>
      <a:solidFill>
        <a:srgbClr val="00B0F0"/>
      </a:solidFill>
    </a:ln>
  </dgm:whole>
  <dgm:extLst>
    <a:ext uri="http://schemas.microsoft.com/office/drawing/2008/diagram">
      <dsp:dataModelExt xmlns:dsp="http://schemas.microsoft.com/office/drawing/2008/diagram" relId="rId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E6B8F3EF-C21A-47BB-B68C-9702ADB619D6}" type="doc">
      <dgm:prSet loTypeId="urn:microsoft.com/office/officeart/2005/8/layout/pyramid1" loCatId="pyramid" qsTypeId="urn:microsoft.com/office/officeart/2005/8/quickstyle/simple1" qsCatId="simple" csTypeId="urn:microsoft.com/office/officeart/2005/8/colors/accent1_2" csCatId="accent1" phldr="1"/>
      <dgm:spPr/>
    </dgm:pt>
    <dgm:pt modelId="{B6B43561-4296-48E0-9003-CE2F3B24744A}">
      <dgm:prSet phldrT="[Texto]" custT="1"/>
      <dgm:spPr>
        <a:scene3d>
          <a:camera prst="orthographicFront"/>
          <a:lightRig rig="threePt" dir="t"/>
        </a:scene3d>
        <a:sp3d>
          <a:bevelT/>
        </a:sp3d>
      </dgm:spPr>
      <dgm:t>
        <a:bodyPr/>
        <a:lstStyle/>
        <a:p>
          <a:r>
            <a:rPr lang="es-ES" sz="1200"/>
            <a:t>Sostenibilidad</a:t>
          </a:r>
        </a:p>
      </dgm:t>
    </dgm:pt>
    <dgm:pt modelId="{3E4CBE02-DBFB-41AA-8D72-35CBC07FA3FE}" type="parTrans" cxnId="{FB2DB999-28E9-4000-95B6-855B401533A0}">
      <dgm:prSet/>
      <dgm:spPr/>
      <dgm:t>
        <a:bodyPr/>
        <a:lstStyle/>
        <a:p>
          <a:endParaRPr lang="es-ES" sz="1200"/>
        </a:p>
      </dgm:t>
    </dgm:pt>
    <dgm:pt modelId="{C0A7FD2A-A2F2-4484-AD3D-1089F7D023CB}" type="sibTrans" cxnId="{FB2DB999-28E9-4000-95B6-855B401533A0}">
      <dgm:prSet/>
      <dgm:spPr/>
      <dgm:t>
        <a:bodyPr/>
        <a:lstStyle/>
        <a:p>
          <a:endParaRPr lang="es-ES" sz="1200"/>
        </a:p>
      </dgm:t>
    </dgm:pt>
    <dgm:pt modelId="{B8496DEF-E19F-41BB-9110-6CA14C8A32C9}">
      <dgm:prSet phldrT="[Texto]" custT="1"/>
      <dgm:spPr>
        <a:scene3d>
          <a:camera prst="orthographicFront"/>
          <a:lightRig rig="threePt" dir="t"/>
        </a:scene3d>
        <a:sp3d>
          <a:bevelT/>
        </a:sp3d>
      </dgm:spPr>
      <dgm:t>
        <a:bodyPr/>
        <a:lstStyle/>
        <a:p>
          <a:r>
            <a:rPr lang="es-ES" sz="1200"/>
            <a:t>Autogestión</a:t>
          </a:r>
        </a:p>
      </dgm:t>
    </dgm:pt>
    <dgm:pt modelId="{E1724FFA-EACA-4A8F-81E1-C1B45788A2AA}" type="parTrans" cxnId="{908AE501-540F-4A8E-82F5-906AFEA18CE4}">
      <dgm:prSet/>
      <dgm:spPr/>
      <dgm:t>
        <a:bodyPr/>
        <a:lstStyle/>
        <a:p>
          <a:endParaRPr lang="es-ES" sz="1200"/>
        </a:p>
      </dgm:t>
    </dgm:pt>
    <dgm:pt modelId="{9F4E2180-08B9-49F3-88D9-766577626350}" type="sibTrans" cxnId="{908AE501-540F-4A8E-82F5-906AFEA18CE4}">
      <dgm:prSet/>
      <dgm:spPr/>
      <dgm:t>
        <a:bodyPr/>
        <a:lstStyle/>
        <a:p>
          <a:endParaRPr lang="es-ES" sz="1200"/>
        </a:p>
      </dgm:t>
    </dgm:pt>
    <dgm:pt modelId="{C870C5F3-006F-4DF5-98D5-579311A35210}">
      <dgm:prSet phldrT="[Texto]" custT="1"/>
      <dgm:spPr>
        <a:scene3d>
          <a:camera prst="orthographicFront"/>
          <a:lightRig rig="threePt" dir="t"/>
        </a:scene3d>
        <a:sp3d>
          <a:bevelT/>
        </a:sp3d>
      </dgm:spPr>
      <dgm:t>
        <a:bodyPr/>
        <a:lstStyle/>
        <a:p>
          <a:r>
            <a:rPr lang="es-ES" sz="1200"/>
            <a:t>Pertinencia</a:t>
          </a:r>
        </a:p>
      </dgm:t>
    </dgm:pt>
    <dgm:pt modelId="{E256A999-9E3A-4E99-9E72-C5C0AF6819F2}" type="parTrans" cxnId="{25619CDE-313C-4594-9021-6475F28D5FED}">
      <dgm:prSet/>
      <dgm:spPr/>
      <dgm:t>
        <a:bodyPr/>
        <a:lstStyle/>
        <a:p>
          <a:endParaRPr lang="es-ES" sz="1200"/>
        </a:p>
      </dgm:t>
    </dgm:pt>
    <dgm:pt modelId="{069F840F-7164-4238-9FFE-6ACA8668AF22}" type="sibTrans" cxnId="{25619CDE-313C-4594-9021-6475F28D5FED}">
      <dgm:prSet/>
      <dgm:spPr/>
      <dgm:t>
        <a:bodyPr/>
        <a:lstStyle/>
        <a:p>
          <a:endParaRPr lang="es-ES" sz="1200"/>
        </a:p>
      </dgm:t>
    </dgm:pt>
    <dgm:pt modelId="{062FB605-B3A8-40CB-AFBA-5161C9734FF2}">
      <dgm:prSet phldrT="[Texto]" custT="1"/>
      <dgm:spPr>
        <a:scene3d>
          <a:camera prst="orthographicFront"/>
          <a:lightRig rig="threePt" dir="t"/>
        </a:scene3d>
        <a:sp3d>
          <a:bevelT/>
        </a:sp3d>
      </dgm:spPr>
      <dgm:t>
        <a:bodyPr/>
        <a:lstStyle/>
        <a:p>
          <a:r>
            <a:rPr lang="es-ES" sz="1200"/>
            <a:t>Acreditación</a:t>
          </a:r>
        </a:p>
      </dgm:t>
    </dgm:pt>
    <dgm:pt modelId="{039ABFA8-E485-4B19-93A4-BAC9221D7BF3}" type="parTrans" cxnId="{653F0F3F-9B20-40C0-A722-96DB22DC1AD8}">
      <dgm:prSet/>
      <dgm:spPr/>
      <dgm:t>
        <a:bodyPr/>
        <a:lstStyle/>
        <a:p>
          <a:endParaRPr lang="es-ES" sz="1200"/>
        </a:p>
      </dgm:t>
    </dgm:pt>
    <dgm:pt modelId="{9DC7DBEF-404F-4050-9A9A-C9C11C5F602D}" type="sibTrans" cxnId="{653F0F3F-9B20-40C0-A722-96DB22DC1AD8}">
      <dgm:prSet/>
      <dgm:spPr/>
      <dgm:t>
        <a:bodyPr/>
        <a:lstStyle/>
        <a:p>
          <a:endParaRPr lang="es-ES" sz="1200"/>
        </a:p>
      </dgm:t>
    </dgm:pt>
    <dgm:pt modelId="{8DB19B70-161E-43BF-8AFD-B6A6527A7E98}">
      <dgm:prSet phldrT="[Texto]" custT="1"/>
      <dgm:spPr>
        <a:scene3d>
          <a:camera prst="orthographicFront"/>
          <a:lightRig rig="threePt" dir="t"/>
        </a:scene3d>
        <a:sp3d>
          <a:bevelT/>
        </a:sp3d>
      </dgm:spPr>
      <dgm:t>
        <a:bodyPr/>
        <a:lstStyle/>
        <a:p>
          <a:r>
            <a:rPr lang="es-ES" sz="1200"/>
            <a:t>Públicos</a:t>
          </a:r>
        </a:p>
      </dgm:t>
    </dgm:pt>
    <dgm:pt modelId="{2EC33FE4-2A65-4D65-B682-913515D7C702}" type="parTrans" cxnId="{3D227627-0796-434B-A7C7-4E77B033438D}">
      <dgm:prSet/>
      <dgm:spPr/>
      <dgm:t>
        <a:bodyPr/>
        <a:lstStyle/>
        <a:p>
          <a:endParaRPr lang="es-ES" sz="1200"/>
        </a:p>
      </dgm:t>
    </dgm:pt>
    <dgm:pt modelId="{01DE12AD-41B2-4C5B-A9E2-D05FACF83ECC}" type="sibTrans" cxnId="{3D227627-0796-434B-A7C7-4E77B033438D}">
      <dgm:prSet/>
      <dgm:spPr/>
      <dgm:t>
        <a:bodyPr/>
        <a:lstStyle/>
        <a:p>
          <a:endParaRPr lang="es-ES" sz="1200"/>
        </a:p>
      </dgm:t>
    </dgm:pt>
    <dgm:pt modelId="{81454DB2-2ABF-4F84-8808-A8D1E55D0056}">
      <dgm:prSet phldrT="[Texto]" custT="1"/>
      <dgm:spPr>
        <a:scene3d>
          <a:camera prst="orthographicFront"/>
          <a:lightRig rig="threePt" dir="t"/>
        </a:scene3d>
        <a:sp3d>
          <a:bevelT/>
        </a:sp3d>
      </dgm:spPr>
      <dgm:t>
        <a:bodyPr/>
        <a:lstStyle/>
        <a:p>
          <a:r>
            <a:rPr lang="es-ES" sz="1200"/>
            <a:t>Fopedeupo</a:t>
          </a:r>
        </a:p>
      </dgm:t>
    </dgm:pt>
    <dgm:pt modelId="{4B99B09C-2DA2-4E39-B980-458B889C6E05}" type="parTrans" cxnId="{8FBA9C89-8D63-4B3A-B71D-BF23A6A12EA7}">
      <dgm:prSet/>
      <dgm:spPr/>
      <dgm:t>
        <a:bodyPr/>
        <a:lstStyle/>
        <a:p>
          <a:endParaRPr lang="es-ES"/>
        </a:p>
      </dgm:t>
    </dgm:pt>
    <dgm:pt modelId="{7D22AE76-DE1E-47DA-A254-C03A830733BD}" type="sibTrans" cxnId="{8FBA9C89-8D63-4B3A-B71D-BF23A6A12EA7}">
      <dgm:prSet/>
      <dgm:spPr/>
      <dgm:t>
        <a:bodyPr/>
        <a:lstStyle/>
        <a:p>
          <a:endParaRPr lang="es-ES"/>
        </a:p>
      </dgm:t>
    </dgm:pt>
    <dgm:pt modelId="{82A1E2DE-1552-4F0E-8AB3-055957F79DC2}" type="pres">
      <dgm:prSet presAssocID="{E6B8F3EF-C21A-47BB-B68C-9702ADB619D6}" presName="Name0" presStyleCnt="0">
        <dgm:presLayoutVars>
          <dgm:dir/>
          <dgm:animLvl val="lvl"/>
          <dgm:resizeHandles val="exact"/>
        </dgm:presLayoutVars>
      </dgm:prSet>
      <dgm:spPr/>
    </dgm:pt>
    <dgm:pt modelId="{ED8AB06A-66B8-4E49-9611-1A9D23986AB5}" type="pres">
      <dgm:prSet presAssocID="{B6B43561-4296-48E0-9003-CE2F3B24744A}" presName="Name8" presStyleCnt="0"/>
      <dgm:spPr>
        <a:scene3d>
          <a:camera prst="orthographicFront"/>
          <a:lightRig rig="threePt" dir="t"/>
        </a:scene3d>
        <a:sp3d>
          <a:bevelT/>
        </a:sp3d>
      </dgm:spPr>
    </dgm:pt>
    <dgm:pt modelId="{9225F401-6E28-400B-96B0-0365239EA865}" type="pres">
      <dgm:prSet presAssocID="{B6B43561-4296-48E0-9003-CE2F3B24744A}" presName="level" presStyleLbl="node1" presStyleIdx="0" presStyleCnt="6" custScaleX="99402">
        <dgm:presLayoutVars>
          <dgm:chMax val="1"/>
          <dgm:bulletEnabled val="1"/>
        </dgm:presLayoutVars>
      </dgm:prSet>
      <dgm:spPr/>
      <dgm:t>
        <a:bodyPr/>
        <a:lstStyle/>
        <a:p>
          <a:endParaRPr lang="es-ES"/>
        </a:p>
      </dgm:t>
    </dgm:pt>
    <dgm:pt modelId="{4BA07F64-099B-4FED-8EA1-2A3DF4F926D3}" type="pres">
      <dgm:prSet presAssocID="{B6B43561-4296-48E0-9003-CE2F3B24744A}" presName="levelTx" presStyleLbl="revTx" presStyleIdx="0" presStyleCnt="0">
        <dgm:presLayoutVars>
          <dgm:chMax val="1"/>
          <dgm:bulletEnabled val="1"/>
        </dgm:presLayoutVars>
      </dgm:prSet>
      <dgm:spPr/>
      <dgm:t>
        <a:bodyPr/>
        <a:lstStyle/>
        <a:p>
          <a:endParaRPr lang="es-ES"/>
        </a:p>
      </dgm:t>
    </dgm:pt>
    <dgm:pt modelId="{CC48DFD5-5FF2-4532-BFA0-A955971317DE}" type="pres">
      <dgm:prSet presAssocID="{B8496DEF-E19F-41BB-9110-6CA14C8A32C9}" presName="Name8" presStyleCnt="0"/>
      <dgm:spPr>
        <a:scene3d>
          <a:camera prst="orthographicFront"/>
          <a:lightRig rig="threePt" dir="t"/>
        </a:scene3d>
        <a:sp3d>
          <a:bevelT/>
        </a:sp3d>
      </dgm:spPr>
    </dgm:pt>
    <dgm:pt modelId="{6E04E03A-43DC-445A-9184-E091CB47746A}" type="pres">
      <dgm:prSet presAssocID="{B8496DEF-E19F-41BB-9110-6CA14C8A32C9}" presName="level" presStyleLbl="node1" presStyleIdx="1" presStyleCnt="6">
        <dgm:presLayoutVars>
          <dgm:chMax val="1"/>
          <dgm:bulletEnabled val="1"/>
        </dgm:presLayoutVars>
      </dgm:prSet>
      <dgm:spPr/>
      <dgm:t>
        <a:bodyPr/>
        <a:lstStyle/>
        <a:p>
          <a:endParaRPr lang="es-ES"/>
        </a:p>
      </dgm:t>
    </dgm:pt>
    <dgm:pt modelId="{1FA8B6E9-B170-4A50-9BD5-7C64CDCFE424}" type="pres">
      <dgm:prSet presAssocID="{B8496DEF-E19F-41BB-9110-6CA14C8A32C9}" presName="levelTx" presStyleLbl="revTx" presStyleIdx="0" presStyleCnt="0">
        <dgm:presLayoutVars>
          <dgm:chMax val="1"/>
          <dgm:bulletEnabled val="1"/>
        </dgm:presLayoutVars>
      </dgm:prSet>
      <dgm:spPr/>
      <dgm:t>
        <a:bodyPr/>
        <a:lstStyle/>
        <a:p>
          <a:endParaRPr lang="es-ES"/>
        </a:p>
      </dgm:t>
    </dgm:pt>
    <dgm:pt modelId="{58014FF2-467A-4617-A269-06E97629D864}" type="pres">
      <dgm:prSet presAssocID="{81454DB2-2ABF-4F84-8808-A8D1E55D0056}" presName="Name8" presStyleCnt="0"/>
      <dgm:spPr/>
    </dgm:pt>
    <dgm:pt modelId="{147D3DCD-0921-4DF7-AD67-086567D7EBEF}" type="pres">
      <dgm:prSet presAssocID="{81454DB2-2ABF-4F84-8808-A8D1E55D0056}" presName="level" presStyleLbl="node1" presStyleIdx="2" presStyleCnt="6">
        <dgm:presLayoutVars>
          <dgm:chMax val="1"/>
          <dgm:bulletEnabled val="1"/>
        </dgm:presLayoutVars>
      </dgm:prSet>
      <dgm:spPr/>
      <dgm:t>
        <a:bodyPr/>
        <a:lstStyle/>
        <a:p>
          <a:endParaRPr lang="es-ES"/>
        </a:p>
      </dgm:t>
    </dgm:pt>
    <dgm:pt modelId="{69A17D78-6E4F-432E-B98B-E7D9E4F0DC4D}" type="pres">
      <dgm:prSet presAssocID="{81454DB2-2ABF-4F84-8808-A8D1E55D0056}" presName="levelTx" presStyleLbl="revTx" presStyleIdx="0" presStyleCnt="0">
        <dgm:presLayoutVars>
          <dgm:chMax val="1"/>
          <dgm:bulletEnabled val="1"/>
        </dgm:presLayoutVars>
      </dgm:prSet>
      <dgm:spPr/>
      <dgm:t>
        <a:bodyPr/>
        <a:lstStyle/>
        <a:p>
          <a:endParaRPr lang="es-ES"/>
        </a:p>
      </dgm:t>
    </dgm:pt>
    <dgm:pt modelId="{1D47B2C2-06D5-4DC4-9D3C-AEE059C1D3F4}" type="pres">
      <dgm:prSet presAssocID="{062FB605-B3A8-40CB-AFBA-5161C9734FF2}" presName="Name8" presStyleCnt="0"/>
      <dgm:spPr>
        <a:scene3d>
          <a:camera prst="orthographicFront"/>
          <a:lightRig rig="threePt" dir="t"/>
        </a:scene3d>
        <a:sp3d>
          <a:bevelT/>
        </a:sp3d>
      </dgm:spPr>
    </dgm:pt>
    <dgm:pt modelId="{6AC4F576-B373-474E-97FD-955F3F75C306}" type="pres">
      <dgm:prSet presAssocID="{062FB605-B3A8-40CB-AFBA-5161C9734FF2}" presName="level" presStyleLbl="node1" presStyleIdx="3" presStyleCnt="6">
        <dgm:presLayoutVars>
          <dgm:chMax val="1"/>
          <dgm:bulletEnabled val="1"/>
        </dgm:presLayoutVars>
      </dgm:prSet>
      <dgm:spPr/>
      <dgm:t>
        <a:bodyPr/>
        <a:lstStyle/>
        <a:p>
          <a:endParaRPr lang="es-ES"/>
        </a:p>
      </dgm:t>
    </dgm:pt>
    <dgm:pt modelId="{87EA06C8-F8D7-4392-820E-D97639E8E67F}" type="pres">
      <dgm:prSet presAssocID="{062FB605-B3A8-40CB-AFBA-5161C9734FF2}" presName="levelTx" presStyleLbl="revTx" presStyleIdx="0" presStyleCnt="0">
        <dgm:presLayoutVars>
          <dgm:chMax val="1"/>
          <dgm:bulletEnabled val="1"/>
        </dgm:presLayoutVars>
      </dgm:prSet>
      <dgm:spPr/>
      <dgm:t>
        <a:bodyPr/>
        <a:lstStyle/>
        <a:p>
          <a:endParaRPr lang="es-ES"/>
        </a:p>
      </dgm:t>
    </dgm:pt>
    <dgm:pt modelId="{84576A58-E72A-43A5-9034-C49D0A9E8800}" type="pres">
      <dgm:prSet presAssocID="{8DB19B70-161E-43BF-8AFD-B6A6527A7E98}" presName="Name8" presStyleCnt="0"/>
      <dgm:spPr>
        <a:scene3d>
          <a:camera prst="orthographicFront"/>
          <a:lightRig rig="threePt" dir="t"/>
        </a:scene3d>
        <a:sp3d>
          <a:bevelT/>
        </a:sp3d>
      </dgm:spPr>
    </dgm:pt>
    <dgm:pt modelId="{AA491008-EC21-4571-A6AA-48399973EB7D}" type="pres">
      <dgm:prSet presAssocID="{8DB19B70-161E-43BF-8AFD-B6A6527A7E98}" presName="level" presStyleLbl="node1" presStyleIdx="4" presStyleCnt="6">
        <dgm:presLayoutVars>
          <dgm:chMax val="1"/>
          <dgm:bulletEnabled val="1"/>
        </dgm:presLayoutVars>
      </dgm:prSet>
      <dgm:spPr/>
      <dgm:t>
        <a:bodyPr/>
        <a:lstStyle/>
        <a:p>
          <a:endParaRPr lang="es-ES"/>
        </a:p>
      </dgm:t>
    </dgm:pt>
    <dgm:pt modelId="{AF21E53A-A968-45CC-976C-057C23C9E2BD}" type="pres">
      <dgm:prSet presAssocID="{8DB19B70-161E-43BF-8AFD-B6A6527A7E98}" presName="levelTx" presStyleLbl="revTx" presStyleIdx="0" presStyleCnt="0">
        <dgm:presLayoutVars>
          <dgm:chMax val="1"/>
          <dgm:bulletEnabled val="1"/>
        </dgm:presLayoutVars>
      </dgm:prSet>
      <dgm:spPr/>
      <dgm:t>
        <a:bodyPr/>
        <a:lstStyle/>
        <a:p>
          <a:endParaRPr lang="es-ES"/>
        </a:p>
      </dgm:t>
    </dgm:pt>
    <dgm:pt modelId="{67888146-0702-4D91-8C8D-B1FA03D3FCD2}" type="pres">
      <dgm:prSet presAssocID="{C870C5F3-006F-4DF5-98D5-579311A35210}" presName="Name8" presStyleCnt="0"/>
      <dgm:spPr>
        <a:scene3d>
          <a:camera prst="orthographicFront"/>
          <a:lightRig rig="threePt" dir="t"/>
        </a:scene3d>
        <a:sp3d>
          <a:bevelT/>
        </a:sp3d>
      </dgm:spPr>
    </dgm:pt>
    <dgm:pt modelId="{E0659A10-DD9A-4434-8735-3049CAF81E4D}" type="pres">
      <dgm:prSet presAssocID="{C870C5F3-006F-4DF5-98D5-579311A35210}" presName="level" presStyleLbl="node1" presStyleIdx="5" presStyleCnt="6" custLinFactNeighborX="798" custLinFactNeighborY="-6944">
        <dgm:presLayoutVars>
          <dgm:chMax val="1"/>
          <dgm:bulletEnabled val="1"/>
        </dgm:presLayoutVars>
      </dgm:prSet>
      <dgm:spPr/>
      <dgm:t>
        <a:bodyPr/>
        <a:lstStyle/>
        <a:p>
          <a:endParaRPr lang="es-ES"/>
        </a:p>
      </dgm:t>
    </dgm:pt>
    <dgm:pt modelId="{20DB2DD1-86FC-4E34-8465-FA6FB1FF0269}" type="pres">
      <dgm:prSet presAssocID="{C870C5F3-006F-4DF5-98D5-579311A35210}" presName="levelTx" presStyleLbl="revTx" presStyleIdx="0" presStyleCnt="0">
        <dgm:presLayoutVars>
          <dgm:chMax val="1"/>
          <dgm:bulletEnabled val="1"/>
        </dgm:presLayoutVars>
      </dgm:prSet>
      <dgm:spPr/>
      <dgm:t>
        <a:bodyPr/>
        <a:lstStyle/>
        <a:p>
          <a:endParaRPr lang="es-ES"/>
        </a:p>
      </dgm:t>
    </dgm:pt>
  </dgm:ptLst>
  <dgm:cxnLst>
    <dgm:cxn modelId="{25619CDE-313C-4594-9021-6475F28D5FED}" srcId="{E6B8F3EF-C21A-47BB-B68C-9702ADB619D6}" destId="{C870C5F3-006F-4DF5-98D5-579311A35210}" srcOrd="5" destOrd="0" parTransId="{E256A999-9E3A-4E99-9E72-C5C0AF6819F2}" sibTransId="{069F840F-7164-4238-9FFE-6ACA8668AF22}"/>
    <dgm:cxn modelId="{03C41F7D-AD51-434A-83E7-D0CD66742D3C}" type="presOf" srcId="{8DB19B70-161E-43BF-8AFD-B6A6527A7E98}" destId="{AF21E53A-A968-45CC-976C-057C23C9E2BD}" srcOrd="1" destOrd="0" presId="urn:microsoft.com/office/officeart/2005/8/layout/pyramid1"/>
    <dgm:cxn modelId="{47E5631F-013B-4277-AD7E-91B97AB92026}" type="presOf" srcId="{B6B43561-4296-48E0-9003-CE2F3B24744A}" destId="{9225F401-6E28-400B-96B0-0365239EA865}" srcOrd="0" destOrd="0" presId="urn:microsoft.com/office/officeart/2005/8/layout/pyramid1"/>
    <dgm:cxn modelId="{C2F185AF-2561-4A7C-9711-D6F4A058BA8F}" type="presOf" srcId="{B8496DEF-E19F-41BB-9110-6CA14C8A32C9}" destId="{1FA8B6E9-B170-4A50-9BD5-7C64CDCFE424}" srcOrd="1" destOrd="0" presId="urn:microsoft.com/office/officeart/2005/8/layout/pyramid1"/>
    <dgm:cxn modelId="{3D227627-0796-434B-A7C7-4E77B033438D}" srcId="{E6B8F3EF-C21A-47BB-B68C-9702ADB619D6}" destId="{8DB19B70-161E-43BF-8AFD-B6A6527A7E98}" srcOrd="4" destOrd="0" parTransId="{2EC33FE4-2A65-4D65-B682-913515D7C702}" sibTransId="{01DE12AD-41B2-4C5B-A9E2-D05FACF83ECC}"/>
    <dgm:cxn modelId="{38C54598-8BCE-4ADA-A8AE-8515D5537120}" type="presOf" srcId="{C870C5F3-006F-4DF5-98D5-579311A35210}" destId="{E0659A10-DD9A-4434-8735-3049CAF81E4D}" srcOrd="0" destOrd="0" presId="urn:microsoft.com/office/officeart/2005/8/layout/pyramid1"/>
    <dgm:cxn modelId="{908AE501-540F-4A8E-82F5-906AFEA18CE4}" srcId="{E6B8F3EF-C21A-47BB-B68C-9702ADB619D6}" destId="{B8496DEF-E19F-41BB-9110-6CA14C8A32C9}" srcOrd="1" destOrd="0" parTransId="{E1724FFA-EACA-4A8F-81E1-C1B45788A2AA}" sibTransId="{9F4E2180-08B9-49F3-88D9-766577626350}"/>
    <dgm:cxn modelId="{FB2DB999-28E9-4000-95B6-855B401533A0}" srcId="{E6B8F3EF-C21A-47BB-B68C-9702ADB619D6}" destId="{B6B43561-4296-48E0-9003-CE2F3B24744A}" srcOrd="0" destOrd="0" parTransId="{3E4CBE02-DBFB-41AA-8D72-35CBC07FA3FE}" sibTransId="{C0A7FD2A-A2F2-4484-AD3D-1089F7D023CB}"/>
    <dgm:cxn modelId="{903AC3AC-C353-4AC5-AD1C-396C8171945E}" type="presOf" srcId="{81454DB2-2ABF-4F84-8808-A8D1E55D0056}" destId="{147D3DCD-0921-4DF7-AD67-086567D7EBEF}" srcOrd="0" destOrd="0" presId="urn:microsoft.com/office/officeart/2005/8/layout/pyramid1"/>
    <dgm:cxn modelId="{3F800090-8E59-440B-9E86-02EFF10C286C}" type="presOf" srcId="{062FB605-B3A8-40CB-AFBA-5161C9734FF2}" destId="{6AC4F576-B373-474E-97FD-955F3F75C306}" srcOrd="0" destOrd="0" presId="urn:microsoft.com/office/officeart/2005/8/layout/pyramid1"/>
    <dgm:cxn modelId="{D45E8616-0376-4252-848E-1BC28B3BABCF}" type="presOf" srcId="{B6B43561-4296-48E0-9003-CE2F3B24744A}" destId="{4BA07F64-099B-4FED-8EA1-2A3DF4F926D3}" srcOrd="1" destOrd="0" presId="urn:microsoft.com/office/officeart/2005/8/layout/pyramid1"/>
    <dgm:cxn modelId="{8FBA9C89-8D63-4B3A-B71D-BF23A6A12EA7}" srcId="{E6B8F3EF-C21A-47BB-B68C-9702ADB619D6}" destId="{81454DB2-2ABF-4F84-8808-A8D1E55D0056}" srcOrd="2" destOrd="0" parTransId="{4B99B09C-2DA2-4E39-B980-458B889C6E05}" sibTransId="{7D22AE76-DE1E-47DA-A254-C03A830733BD}"/>
    <dgm:cxn modelId="{6D5012E6-8875-4A3A-853F-1FD33E459B86}" type="presOf" srcId="{81454DB2-2ABF-4F84-8808-A8D1E55D0056}" destId="{69A17D78-6E4F-432E-B98B-E7D9E4F0DC4D}" srcOrd="1" destOrd="0" presId="urn:microsoft.com/office/officeart/2005/8/layout/pyramid1"/>
    <dgm:cxn modelId="{78DBE943-BC1F-4254-82C1-D607BACF83A7}" type="presOf" srcId="{C870C5F3-006F-4DF5-98D5-579311A35210}" destId="{20DB2DD1-86FC-4E34-8465-FA6FB1FF0269}" srcOrd="1" destOrd="0" presId="urn:microsoft.com/office/officeart/2005/8/layout/pyramid1"/>
    <dgm:cxn modelId="{653F0F3F-9B20-40C0-A722-96DB22DC1AD8}" srcId="{E6B8F3EF-C21A-47BB-B68C-9702ADB619D6}" destId="{062FB605-B3A8-40CB-AFBA-5161C9734FF2}" srcOrd="3" destOrd="0" parTransId="{039ABFA8-E485-4B19-93A4-BAC9221D7BF3}" sibTransId="{9DC7DBEF-404F-4050-9A9A-C9C11C5F602D}"/>
    <dgm:cxn modelId="{6595E5C1-5432-4AC9-8D6C-B4178B6FB29B}" type="presOf" srcId="{8DB19B70-161E-43BF-8AFD-B6A6527A7E98}" destId="{AA491008-EC21-4571-A6AA-48399973EB7D}" srcOrd="0" destOrd="0" presId="urn:microsoft.com/office/officeart/2005/8/layout/pyramid1"/>
    <dgm:cxn modelId="{396BE4B3-7C44-4E6C-8D54-E65C59D93774}" type="presOf" srcId="{E6B8F3EF-C21A-47BB-B68C-9702ADB619D6}" destId="{82A1E2DE-1552-4F0E-8AB3-055957F79DC2}" srcOrd="0" destOrd="0" presId="urn:microsoft.com/office/officeart/2005/8/layout/pyramid1"/>
    <dgm:cxn modelId="{9070A703-2B4C-49C0-9DA2-B6859D094CFD}" type="presOf" srcId="{062FB605-B3A8-40CB-AFBA-5161C9734FF2}" destId="{87EA06C8-F8D7-4392-820E-D97639E8E67F}" srcOrd="1" destOrd="0" presId="urn:microsoft.com/office/officeart/2005/8/layout/pyramid1"/>
    <dgm:cxn modelId="{AD81A6FC-C54E-4B15-B681-C33D74D596B1}" type="presOf" srcId="{B8496DEF-E19F-41BB-9110-6CA14C8A32C9}" destId="{6E04E03A-43DC-445A-9184-E091CB47746A}" srcOrd="0" destOrd="0" presId="urn:microsoft.com/office/officeart/2005/8/layout/pyramid1"/>
    <dgm:cxn modelId="{702369DF-695F-4C6B-8922-AD4F095FA08B}" type="presParOf" srcId="{82A1E2DE-1552-4F0E-8AB3-055957F79DC2}" destId="{ED8AB06A-66B8-4E49-9611-1A9D23986AB5}" srcOrd="0" destOrd="0" presId="urn:microsoft.com/office/officeart/2005/8/layout/pyramid1"/>
    <dgm:cxn modelId="{CF5AD94D-264E-4F66-8514-1D8D4B1A771E}" type="presParOf" srcId="{ED8AB06A-66B8-4E49-9611-1A9D23986AB5}" destId="{9225F401-6E28-400B-96B0-0365239EA865}" srcOrd="0" destOrd="0" presId="urn:microsoft.com/office/officeart/2005/8/layout/pyramid1"/>
    <dgm:cxn modelId="{D58735CD-49F8-4CE6-A069-5C340E442B7D}" type="presParOf" srcId="{ED8AB06A-66B8-4E49-9611-1A9D23986AB5}" destId="{4BA07F64-099B-4FED-8EA1-2A3DF4F926D3}" srcOrd="1" destOrd="0" presId="urn:microsoft.com/office/officeart/2005/8/layout/pyramid1"/>
    <dgm:cxn modelId="{CE0D945C-6264-4531-8E3A-3D51F293AB34}" type="presParOf" srcId="{82A1E2DE-1552-4F0E-8AB3-055957F79DC2}" destId="{CC48DFD5-5FF2-4532-BFA0-A955971317DE}" srcOrd="1" destOrd="0" presId="urn:microsoft.com/office/officeart/2005/8/layout/pyramid1"/>
    <dgm:cxn modelId="{8243A315-8903-4A58-9AC1-0BB4B220366A}" type="presParOf" srcId="{CC48DFD5-5FF2-4532-BFA0-A955971317DE}" destId="{6E04E03A-43DC-445A-9184-E091CB47746A}" srcOrd="0" destOrd="0" presId="urn:microsoft.com/office/officeart/2005/8/layout/pyramid1"/>
    <dgm:cxn modelId="{2E119115-EEF0-44AC-BB6A-BE64EE8CDD0F}" type="presParOf" srcId="{CC48DFD5-5FF2-4532-BFA0-A955971317DE}" destId="{1FA8B6E9-B170-4A50-9BD5-7C64CDCFE424}" srcOrd="1" destOrd="0" presId="urn:microsoft.com/office/officeart/2005/8/layout/pyramid1"/>
    <dgm:cxn modelId="{F472B271-1180-429B-A03F-89873F021F99}" type="presParOf" srcId="{82A1E2DE-1552-4F0E-8AB3-055957F79DC2}" destId="{58014FF2-467A-4617-A269-06E97629D864}" srcOrd="2" destOrd="0" presId="urn:microsoft.com/office/officeart/2005/8/layout/pyramid1"/>
    <dgm:cxn modelId="{78A5ECE2-9790-49C2-A7CB-32B67C0DD2A7}" type="presParOf" srcId="{58014FF2-467A-4617-A269-06E97629D864}" destId="{147D3DCD-0921-4DF7-AD67-086567D7EBEF}" srcOrd="0" destOrd="0" presId="urn:microsoft.com/office/officeart/2005/8/layout/pyramid1"/>
    <dgm:cxn modelId="{5B4CA685-95A6-42E4-A023-39BADB2B4CEE}" type="presParOf" srcId="{58014FF2-467A-4617-A269-06E97629D864}" destId="{69A17D78-6E4F-432E-B98B-E7D9E4F0DC4D}" srcOrd="1" destOrd="0" presId="urn:microsoft.com/office/officeart/2005/8/layout/pyramid1"/>
    <dgm:cxn modelId="{55BCF325-5B18-4BC5-8C6C-9D79B96F965C}" type="presParOf" srcId="{82A1E2DE-1552-4F0E-8AB3-055957F79DC2}" destId="{1D47B2C2-06D5-4DC4-9D3C-AEE059C1D3F4}" srcOrd="3" destOrd="0" presId="urn:microsoft.com/office/officeart/2005/8/layout/pyramid1"/>
    <dgm:cxn modelId="{0CC9E242-3853-4429-93C6-6C416A6F409C}" type="presParOf" srcId="{1D47B2C2-06D5-4DC4-9D3C-AEE059C1D3F4}" destId="{6AC4F576-B373-474E-97FD-955F3F75C306}" srcOrd="0" destOrd="0" presId="urn:microsoft.com/office/officeart/2005/8/layout/pyramid1"/>
    <dgm:cxn modelId="{50F55982-8867-4558-8456-CC4B5F816A6A}" type="presParOf" srcId="{1D47B2C2-06D5-4DC4-9D3C-AEE059C1D3F4}" destId="{87EA06C8-F8D7-4392-820E-D97639E8E67F}" srcOrd="1" destOrd="0" presId="urn:microsoft.com/office/officeart/2005/8/layout/pyramid1"/>
    <dgm:cxn modelId="{CADFB612-6BE7-4DC7-9AD2-351E755F93DF}" type="presParOf" srcId="{82A1E2DE-1552-4F0E-8AB3-055957F79DC2}" destId="{84576A58-E72A-43A5-9034-C49D0A9E8800}" srcOrd="4" destOrd="0" presId="urn:microsoft.com/office/officeart/2005/8/layout/pyramid1"/>
    <dgm:cxn modelId="{87950BB1-8833-4B5C-92D6-FB4723414B0A}" type="presParOf" srcId="{84576A58-E72A-43A5-9034-C49D0A9E8800}" destId="{AA491008-EC21-4571-A6AA-48399973EB7D}" srcOrd="0" destOrd="0" presId="urn:microsoft.com/office/officeart/2005/8/layout/pyramid1"/>
    <dgm:cxn modelId="{46FAA7D2-6DE8-491E-B8C1-8B8D69478257}" type="presParOf" srcId="{84576A58-E72A-43A5-9034-C49D0A9E8800}" destId="{AF21E53A-A968-45CC-976C-057C23C9E2BD}" srcOrd="1" destOrd="0" presId="urn:microsoft.com/office/officeart/2005/8/layout/pyramid1"/>
    <dgm:cxn modelId="{6C9C689A-47DC-4785-9DA6-35DFB5934C39}" type="presParOf" srcId="{82A1E2DE-1552-4F0E-8AB3-055957F79DC2}" destId="{67888146-0702-4D91-8C8D-B1FA03D3FCD2}" srcOrd="5" destOrd="0" presId="urn:microsoft.com/office/officeart/2005/8/layout/pyramid1"/>
    <dgm:cxn modelId="{136B3C24-3EF6-45DB-AC45-2BEDF7DBAAD8}" type="presParOf" srcId="{67888146-0702-4D91-8C8D-B1FA03D3FCD2}" destId="{E0659A10-DD9A-4434-8735-3049CAF81E4D}" srcOrd="0" destOrd="0" presId="urn:microsoft.com/office/officeart/2005/8/layout/pyramid1"/>
    <dgm:cxn modelId="{0A23CCAB-988D-4124-A395-0F8A65962F85}" type="presParOf" srcId="{67888146-0702-4D91-8C8D-B1FA03D3FCD2}" destId="{20DB2DD1-86FC-4E34-8465-FA6FB1FF0269}" srcOrd="1" destOrd="0" presId="urn:microsoft.com/office/officeart/2005/8/layout/pyramid1"/>
  </dgm:cxnLst>
  <dgm:bg/>
  <dgm:whole/>
  <dgm:extLst>
    <a:ext uri="http://schemas.microsoft.com/office/drawing/2008/diagram">
      <dsp:dataModelExt xmlns:dsp="http://schemas.microsoft.com/office/drawing/2008/diagram" relId="rId10"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E84E279B-1697-4ABB-AA94-0D02AF670C47}" type="doc">
      <dgm:prSet loTypeId="urn:microsoft.com/office/officeart/2005/8/layout/radial6" loCatId="cycle" qsTypeId="urn:microsoft.com/office/officeart/2005/8/quickstyle/simple1" qsCatId="simple" csTypeId="urn:microsoft.com/office/officeart/2005/8/colors/accent4_1" csCatId="accent4" phldr="1"/>
      <dgm:spPr/>
      <dgm:t>
        <a:bodyPr/>
        <a:lstStyle/>
        <a:p>
          <a:endParaRPr lang="es-ES"/>
        </a:p>
      </dgm:t>
    </dgm:pt>
    <dgm:pt modelId="{CDE9296B-CD0D-4973-8986-185926BE7B09}">
      <dgm:prSet phldrT="[Texto]" custT="1"/>
      <dgm:spPr>
        <a:solidFill>
          <a:srgbClr val="FFFFCC"/>
        </a:solidFill>
      </dgm:spPr>
      <dgm:t>
        <a:bodyPr/>
        <a:lstStyle/>
        <a:p>
          <a:r>
            <a:rPr lang="es-ES" sz="900" b="1"/>
            <a:t>Sostenibilidad</a:t>
          </a:r>
        </a:p>
      </dgm:t>
    </dgm:pt>
    <dgm:pt modelId="{A550CE2B-631E-443E-95ED-E99C625069F3}" type="parTrans" cxnId="{E37CB80E-FA1E-4A55-94B8-20E605DE22AB}">
      <dgm:prSet/>
      <dgm:spPr/>
      <dgm:t>
        <a:bodyPr/>
        <a:lstStyle/>
        <a:p>
          <a:endParaRPr lang="es-ES" sz="900"/>
        </a:p>
      </dgm:t>
    </dgm:pt>
    <dgm:pt modelId="{D8AF1454-6036-4FA7-9F70-4D071075FAF9}" type="sibTrans" cxnId="{E37CB80E-FA1E-4A55-94B8-20E605DE22AB}">
      <dgm:prSet/>
      <dgm:spPr/>
      <dgm:t>
        <a:bodyPr/>
        <a:lstStyle/>
        <a:p>
          <a:endParaRPr lang="es-ES" sz="900"/>
        </a:p>
      </dgm:t>
    </dgm:pt>
    <dgm:pt modelId="{A232D9C7-D010-42B7-8D3E-80E8A08E7658}">
      <dgm:prSet phldrT="[Texto]" custT="1"/>
      <dgm:spPr/>
      <dgm:t>
        <a:bodyPr/>
        <a:lstStyle/>
        <a:p>
          <a:r>
            <a:rPr lang="es-ES" sz="900"/>
            <a:t>Pertinencia</a:t>
          </a:r>
        </a:p>
      </dgm:t>
    </dgm:pt>
    <dgm:pt modelId="{E1D8D712-42D5-49D6-BEB1-D6856B52215D}" type="parTrans" cxnId="{8D6B8C54-6098-4F73-BF0C-4E10BD89AE68}">
      <dgm:prSet/>
      <dgm:spPr/>
      <dgm:t>
        <a:bodyPr/>
        <a:lstStyle/>
        <a:p>
          <a:endParaRPr lang="es-ES" sz="900"/>
        </a:p>
      </dgm:t>
    </dgm:pt>
    <dgm:pt modelId="{24FDD22D-9527-4534-9597-7D34550DC1B6}" type="sibTrans" cxnId="{8D6B8C54-6098-4F73-BF0C-4E10BD89AE68}">
      <dgm:prSet/>
      <dgm:spPr/>
      <dgm:t>
        <a:bodyPr/>
        <a:lstStyle/>
        <a:p>
          <a:endParaRPr lang="es-ES" sz="900"/>
        </a:p>
      </dgm:t>
    </dgm:pt>
    <dgm:pt modelId="{17D484EC-E3A2-4AC7-B3E1-36D9F91DD9C4}">
      <dgm:prSet phldrT="[Texto]" custT="1"/>
      <dgm:spPr/>
      <dgm:t>
        <a:bodyPr/>
        <a:lstStyle/>
        <a:p>
          <a:r>
            <a:rPr lang="es-ES" sz="900"/>
            <a:t>Fopedeupo/Financiamiento</a:t>
          </a:r>
        </a:p>
      </dgm:t>
    </dgm:pt>
    <dgm:pt modelId="{DBB976B2-11AB-48C1-9482-A59672DE9A3B}" type="parTrans" cxnId="{3E9D0C0D-55FC-4B2A-AE07-79F5F777D6C1}">
      <dgm:prSet/>
      <dgm:spPr/>
      <dgm:t>
        <a:bodyPr/>
        <a:lstStyle/>
        <a:p>
          <a:endParaRPr lang="es-ES" sz="900"/>
        </a:p>
      </dgm:t>
    </dgm:pt>
    <dgm:pt modelId="{B7DD7E4D-487A-46DE-B7BA-085FEBA7C803}" type="sibTrans" cxnId="{3E9D0C0D-55FC-4B2A-AE07-79F5F777D6C1}">
      <dgm:prSet/>
      <dgm:spPr/>
      <dgm:t>
        <a:bodyPr/>
        <a:lstStyle/>
        <a:p>
          <a:endParaRPr lang="es-ES" sz="900"/>
        </a:p>
      </dgm:t>
    </dgm:pt>
    <dgm:pt modelId="{B32D3332-3685-46DF-B363-D90B99F96C9B}">
      <dgm:prSet phldrT="[Texto]" custT="1"/>
      <dgm:spPr/>
      <dgm:t>
        <a:bodyPr/>
        <a:lstStyle/>
        <a:p>
          <a:r>
            <a:rPr lang="es-ES" sz="900"/>
            <a:t>Públicos - audiencias en arte</a:t>
          </a:r>
        </a:p>
      </dgm:t>
    </dgm:pt>
    <dgm:pt modelId="{22A97755-F48D-43C3-865D-379EFC34845E}" type="parTrans" cxnId="{96733D15-A294-4C29-BE2C-AC10BD068EAC}">
      <dgm:prSet/>
      <dgm:spPr/>
      <dgm:t>
        <a:bodyPr/>
        <a:lstStyle/>
        <a:p>
          <a:endParaRPr lang="es-ES" sz="900"/>
        </a:p>
      </dgm:t>
    </dgm:pt>
    <dgm:pt modelId="{99D689B0-90E3-434C-BE5F-EC79C571BA68}" type="sibTrans" cxnId="{96733D15-A294-4C29-BE2C-AC10BD068EAC}">
      <dgm:prSet/>
      <dgm:spPr/>
      <dgm:t>
        <a:bodyPr/>
        <a:lstStyle/>
        <a:p>
          <a:endParaRPr lang="es-ES" sz="900"/>
        </a:p>
      </dgm:t>
    </dgm:pt>
    <dgm:pt modelId="{CF6663D9-334C-45FD-B197-4ED1B0777C67}">
      <dgm:prSet phldrT="[Texto]" custT="1"/>
      <dgm:spPr/>
      <dgm:t>
        <a:bodyPr/>
        <a:lstStyle/>
        <a:p>
          <a:r>
            <a:rPr lang="es-ES" sz="900"/>
            <a:t>Autogestión</a:t>
          </a:r>
        </a:p>
      </dgm:t>
    </dgm:pt>
    <dgm:pt modelId="{380ED768-D81C-4D9C-B814-999B345ABEF5}" type="parTrans" cxnId="{39816A72-1BAD-4614-B7EB-CC136A8D6CA4}">
      <dgm:prSet/>
      <dgm:spPr/>
      <dgm:t>
        <a:bodyPr/>
        <a:lstStyle/>
        <a:p>
          <a:endParaRPr lang="es-ES" sz="900"/>
        </a:p>
      </dgm:t>
    </dgm:pt>
    <dgm:pt modelId="{2AAF62DF-6CE6-461E-B4A5-C40822669250}" type="sibTrans" cxnId="{39816A72-1BAD-4614-B7EB-CC136A8D6CA4}">
      <dgm:prSet/>
      <dgm:spPr/>
      <dgm:t>
        <a:bodyPr/>
        <a:lstStyle/>
        <a:p>
          <a:endParaRPr lang="es-ES" sz="900"/>
        </a:p>
      </dgm:t>
    </dgm:pt>
    <dgm:pt modelId="{78E44CDA-75A1-4553-8F9B-5D792976E8C1}">
      <dgm:prSet phldrT="[Texto]" custT="1"/>
      <dgm:spPr/>
      <dgm:t>
        <a:bodyPr/>
        <a:lstStyle/>
        <a:p>
          <a:r>
            <a:rPr lang="es-ES" sz="900"/>
            <a:t>Acreditación</a:t>
          </a:r>
        </a:p>
      </dgm:t>
    </dgm:pt>
    <dgm:pt modelId="{A231F67B-C0FE-4EFA-BA1C-5322C23415F2}" type="parTrans" cxnId="{1E69C5ED-7A7D-4417-9877-7C2BB8A1D52D}">
      <dgm:prSet/>
      <dgm:spPr/>
      <dgm:t>
        <a:bodyPr/>
        <a:lstStyle/>
        <a:p>
          <a:endParaRPr lang="es-ES" sz="900"/>
        </a:p>
      </dgm:t>
    </dgm:pt>
    <dgm:pt modelId="{EA02FB35-97D4-4DD9-B73A-78FC19F29CD1}" type="sibTrans" cxnId="{1E69C5ED-7A7D-4417-9877-7C2BB8A1D52D}">
      <dgm:prSet/>
      <dgm:spPr/>
      <dgm:t>
        <a:bodyPr/>
        <a:lstStyle/>
        <a:p>
          <a:endParaRPr lang="es-ES" sz="900"/>
        </a:p>
      </dgm:t>
    </dgm:pt>
    <dgm:pt modelId="{AAEE2653-AF9F-4796-88DC-B1B8F25A243B}" type="pres">
      <dgm:prSet presAssocID="{E84E279B-1697-4ABB-AA94-0D02AF670C47}" presName="Name0" presStyleCnt="0">
        <dgm:presLayoutVars>
          <dgm:chMax val="1"/>
          <dgm:dir/>
          <dgm:animLvl val="ctr"/>
          <dgm:resizeHandles val="exact"/>
        </dgm:presLayoutVars>
      </dgm:prSet>
      <dgm:spPr/>
      <dgm:t>
        <a:bodyPr/>
        <a:lstStyle/>
        <a:p>
          <a:endParaRPr lang="es-ES"/>
        </a:p>
      </dgm:t>
    </dgm:pt>
    <dgm:pt modelId="{20ED9736-6AC3-436D-A7AC-52AF07C550A3}" type="pres">
      <dgm:prSet presAssocID="{CDE9296B-CD0D-4973-8986-185926BE7B09}" presName="centerShape" presStyleLbl="node0" presStyleIdx="0" presStyleCnt="1" custLinFactNeighborX="-1795"/>
      <dgm:spPr/>
      <dgm:t>
        <a:bodyPr/>
        <a:lstStyle/>
        <a:p>
          <a:endParaRPr lang="es-ES"/>
        </a:p>
      </dgm:t>
    </dgm:pt>
    <dgm:pt modelId="{173AB8C4-0738-49C7-B0F7-EFE6BF081786}" type="pres">
      <dgm:prSet presAssocID="{A232D9C7-D010-42B7-8D3E-80E8A08E7658}" presName="node" presStyleLbl="node1" presStyleIdx="0" presStyleCnt="5">
        <dgm:presLayoutVars>
          <dgm:bulletEnabled val="1"/>
        </dgm:presLayoutVars>
      </dgm:prSet>
      <dgm:spPr/>
      <dgm:t>
        <a:bodyPr/>
        <a:lstStyle/>
        <a:p>
          <a:endParaRPr lang="es-ES"/>
        </a:p>
      </dgm:t>
    </dgm:pt>
    <dgm:pt modelId="{E319311B-DCFF-4729-9F51-EC22B0492319}" type="pres">
      <dgm:prSet presAssocID="{A232D9C7-D010-42B7-8D3E-80E8A08E7658}" presName="dummy" presStyleCnt="0"/>
      <dgm:spPr/>
    </dgm:pt>
    <dgm:pt modelId="{44ADB766-1E22-4AA5-96BE-B6D876BED60A}" type="pres">
      <dgm:prSet presAssocID="{24FDD22D-9527-4534-9597-7D34550DC1B6}" presName="sibTrans" presStyleLbl="sibTrans2D1" presStyleIdx="0" presStyleCnt="5"/>
      <dgm:spPr/>
      <dgm:t>
        <a:bodyPr/>
        <a:lstStyle/>
        <a:p>
          <a:endParaRPr lang="es-ES"/>
        </a:p>
      </dgm:t>
    </dgm:pt>
    <dgm:pt modelId="{96A4426A-36C6-4627-932E-CF09C93ADFE6}" type="pres">
      <dgm:prSet presAssocID="{78E44CDA-75A1-4553-8F9B-5D792976E8C1}" presName="node" presStyleLbl="node1" presStyleIdx="1" presStyleCnt="5">
        <dgm:presLayoutVars>
          <dgm:bulletEnabled val="1"/>
        </dgm:presLayoutVars>
      </dgm:prSet>
      <dgm:spPr/>
      <dgm:t>
        <a:bodyPr/>
        <a:lstStyle/>
        <a:p>
          <a:endParaRPr lang="es-ES"/>
        </a:p>
      </dgm:t>
    </dgm:pt>
    <dgm:pt modelId="{B451B47C-C1C4-4ADF-9A4B-055018BD2742}" type="pres">
      <dgm:prSet presAssocID="{78E44CDA-75A1-4553-8F9B-5D792976E8C1}" presName="dummy" presStyleCnt="0"/>
      <dgm:spPr/>
    </dgm:pt>
    <dgm:pt modelId="{744DF8EC-C3AE-4BD2-B99D-0508DDE1596B}" type="pres">
      <dgm:prSet presAssocID="{EA02FB35-97D4-4DD9-B73A-78FC19F29CD1}" presName="sibTrans" presStyleLbl="sibTrans2D1" presStyleIdx="1" presStyleCnt="5"/>
      <dgm:spPr/>
      <dgm:t>
        <a:bodyPr/>
        <a:lstStyle/>
        <a:p>
          <a:endParaRPr lang="es-ES"/>
        </a:p>
      </dgm:t>
    </dgm:pt>
    <dgm:pt modelId="{7487FCBD-3AA7-4B28-8AD5-05D89FB9A203}" type="pres">
      <dgm:prSet presAssocID="{17D484EC-E3A2-4AC7-B3E1-36D9F91DD9C4}" presName="node" presStyleLbl="node1" presStyleIdx="2" presStyleCnt="5">
        <dgm:presLayoutVars>
          <dgm:bulletEnabled val="1"/>
        </dgm:presLayoutVars>
      </dgm:prSet>
      <dgm:spPr/>
      <dgm:t>
        <a:bodyPr/>
        <a:lstStyle/>
        <a:p>
          <a:endParaRPr lang="es-ES"/>
        </a:p>
      </dgm:t>
    </dgm:pt>
    <dgm:pt modelId="{C796E6EA-6DB0-4688-97B7-C880A54946E3}" type="pres">
      <dgm:prSet presAssocID="{17D484EC-E3A2-4AC7-B3E1-36D9F91DD9C4}" presName="dummy" presStyleCnt="0"/>
      <dgm:spPr/>
    </dgm:pt>
    <dgm:pt modelId="{5E146D54-D9AF-4BFB-8733-72EF21C05BFC}" type="pres">
      <dgm:prSet presAssocID="{B7DD7E4D-487A-46DE-B7BA-085FEBA7C803}" presName="sibTrans" presStyleLbl="sibTrans2D1" presStyleIdx="2" presStyleCnt="5"/>
      <dgm:spPr/>
      <dgm:t>
        <a:bodyPr/>
        <a:lstStyle/>
        <a:p>
          <a:endParaRPr lang="es-ES"/>
        </a:p>
      </dgm:t>
    </dgm:pt>
    <dgm:pt modelId="{D90D72AD-2245-49F5-B78A-61D704DC85B1}" type="pres">
      <dgm:prSet presAssocID="{B32D3332-3685-46DF-B363-D90B99F96C9B}" presName="node" presStyleLbl="node1" presStyleIdx="3" presStyleCnt="5">
        <dgm:presLayoutVars>
          <dgm:bulletEnabled val="1"/>
        </dgm:presLayoutVars>
      </dgm:prSet>
      <dgm:spPr/>
      <dgm:t>
        <a:bodyPr/>
        <a:lstStyle/>
        <a:p>
          <a:endParaRPr lang="es-ES"/>
        </a:p>
      </dgm:t>
    </dgm:pt>
    <dgm:pt modelId="{E2EA18C9-EF08-4FFD-861A-BF40396E085E}" type="pres">
      <dgm:prSet presAssocID="{B32D3332-3685-46DF-B363-D90B99F96C9B}" presName="dummy" presStyleCnt="0"/>
      <dgm:spPr/>
    </dgm:pt>
    <dgm:pt modelId="{C1D1DC16-60F8-423D-9F1E-5FA352A32343}" type="pres">
      <dgm:prSet presAssocID="{99D689B0-90E3-434C-BE5F-EC79C571BA68}" presName="sibTrans" presStyleLbl="sibTrans2D1" presStyleIdx="3" presStyleCnt="5"/>
      <dgm:spPr/>
      <dgm:t>
        <a:bodyPr/>
        <a:lstStyle/>
        <a:p>
          <a:endParaRPr lang="es-ES"/>
        </a:p>
      </dgm:t>
    </dgm:pt>
    <dgm:pt modelId="{6ED34BE0-B292-4779-BEDC-A503CFC80B4A}" type="pres">
      <dgm:prSet presAssocID="{CF6663D9-334C-45FD-B197-4ED1B0777C67}" presName="node" presStyleLbl="node1" presStyleIdx="4" presStyleCnt="5">
        <dgm:presLayoutVars>
          <dgm:bulletEnabled val="1"/>
        </dgm:presLayoutVars>
      </dgm:prSet>
      <dgm:spPr/>
      <dgm:t>
        <a:bodyPr/>
        <a:lstStyle/>
        <a:p>
          <a:endParaRPr lang="es-ES"/>
        </a:p>
      </dgm:t>
    </dgm:pt>
    <dgm:pt modelId="{BE87528D-3756-495A-B895-C3366C34430D}" type="pres">
      <dgm:prSet presAssocID="{CF6663D9-334C-45FD-B197-4ED1B0777C67}" presName="dummy" presStyleCnt="0"/>
      <dgm:spPr/>
    </dgm:pt>
    <dgm:pt modelId="{6DB5222B-8C3B-409B-A652-4C7E5367C829}" type="pres">
      <dgm:prSet presAssocID="{2AAF62DF-6CE6-461E-B4A5-C40822669250}" presName="sibTrans" presStyleLbl="sibTrans2D1" presStyleIdx="4" presStyleCnt="5"/>
      <dgm:spPr/>
      <dgm:t>
        <a:bodyPr/>
        <a:lstStyle/>
        <a:p>
          <a:endParaRPr lang="es-ES"/>
        </a:p>
      </dgm:t>
    </dgm:pt>
  </dgm:ptLst>
  <dgm:cxnLst>
    <dgm:cxn modelId="{672105E6-EE39-42C6-BD7F-CB41156E77E8}" type="presOf" srcId="{CF6663D9-334C-45FD-B197-4ED1B0777C67}" destId="{6ED34BE0-B292-4779-BEDC-A503CFC80B4A}" srcOrd="0" destOrd="0" presId="urn:microsoft.com/office/officeart/2005/8/layout/radial6"/>
    <dgm:cxn modelId="{E37CB80E-FA1E-4A55-94B8-20E605DE22AB}" srcId="{E84E279B-1697-4ABB-AA94-0D02AF670C47}" destId="{CDE9296B-CD0D-4973-8986-185926BE7B09}" srcOrd="0" destOrd="0" parTransId="{A550CE2B-631E-443E-95ED-E99C625069F3}" sibTransId="{D8AF1454-6036-4FA7-9F70-4D071075FAF9}"/>
    <dgm:cxn modelId="{39816A72-1BAD-4614-B7EB-CC136A8D6CA4}" srcId="{CDE9296B-CD0D-4973-8986-185926BE7B09}" destId="{CF6663D9-334C-45FD-B197-4ED1B0777C67}" srcOrd="4" destOrd="0" parTransId="{380ED768-D81C-4D9C-B814-999B345ABEF5}" sibTransId="{2AAF62DF-6CE6-461E-B4A5-C40822669250}"/>
    <dgm:cxn modelId="{8D6B8C54-6098-4F73-BF0C-4E10BD89AE68}" srcId="{CDE9296B-CD0D-4973-8986-185926BE7B09}" destId="{A232D9C7-D010-42B7-8D3E-80E8A08E7658}" srcOrd="0" destOrd="0" parTransId="{E1D8D712-42D5-49D6-BEB1-D6856B52215D}" sibTransId="{24FDD22D-9527-4534-9597-7D34550DC1B6}"/>
    <dgm:cxn modelId="{C78B15E3-39AB-41D9-AC45-BABBAE6ED67C}" type="presOf" srcId="{B32D3332-3685-46DF-B363-D90B99F96C9B}" destId="{D90D72AD-2245-49F5-B78A-61D704DC85B1}" srcOrd="0" destOrd="0" presId="urn:microsoft.com/office/officeart/2005/8/layout/radial6"/>
    <dgm:cxn modelId="{7E00574C-3E30-4157-909E-A4C25C20B31E}" type="presOf" srcId="{99D689B0-90E3-434C-BE5F-EC79C571BA68}" destId="{C1D1DC16-60F8-423D-9F1E-5FA352A32343}" srcOrd="0" destOrd="0" presId="urn:microsoft.com/office/officeart/2005/8/layout/radial6"/>
    <dgm:cxn modelId="{A9BE65A2-A049-4F9E-8D9D-495E65DDA860}" type="presOf" srcId="{B7DD7E4D-487A-46DE-B7BA-085FEBA7C803}" destId="{5E146D54-D9AF-4BFB-8733-72EF21C05BFC}" srcOrd="0" destOrd="0" presId="urn:microsoft.com/office/officeart/2005/8/layout/radial6"/>
    <dgm:cxn modelId="{E9471630-55AB-4383-80D1-7028B84BD19A}" type="presOf" srcId="{CDE9296B-CD0D-4973-8986-185926BE7B09}" destId="{20ED9736-6AC3-436D-A7AC-52AF07C550A3}" srcOrd="0" destOrd="0" presId="urn:microsoft.com/office/officeart/2005/8/layout/radial6"/>
    <dgm:cxn modelId="{291F5E3F-44C7-486A-84C2-A15A8970775B}" type="presOf" srcId="{24FDD22D-9527-4534-9597-7D34550DC1B6}" destId="{44ADB766-1E22-4AA5-96BE-B6D876BED60A}" srcOrd="0" destOrd="0" presId="urn:microsoft.com/office/officeart/2005/8/layout/radial6"/>
    <dgm:cxn modelId="{96733D15-A294-4C29-BE2C-AC10BD068EAC}" srcId="{CDE9296B-CD0D-4973-8986-185926BE7B09}" destId="{B32D3332-3685-46DF-B363-D90B99F96C9B}" srcOrd="3" destOrd="0" parTransId="{22A97755-F48D-43C3-865D-379EFC34845E}" sibTransId="{99D689B0-90E3-434C-BE5F-EC79C571BA68}"/>
    <dgm:cxn modelId="{1E69C5ED-7A7D-4417-9877-7C2BB8A1D52D}" srcId="{CDE9296B-CD0D-4973-8986-185926BE7B09}" destId="{78E44CDA-75A1-4553-8F9B-5D792976E8C1}" srcOrd="1" destOrd="0" parTransId="{A231F67B-C0FE-4EFA-BA1C-5322C23415F2}" sibTransId="{EA02FB35-97D4-4DD9-B73A-78FC19F29CD1}"/>
    <dgm:cxn modelId="{A297B8B9-D81D-46C0-B5FD-24455CF562F3}" type="presOf" srcId="{2AAF62DF-6CE6-461E-B4A5-C40822669250}" destId="{6DB5222B-8C3B-409B-A652-4C7E5367C829}" srcOrd="0" destOrd="0" presId="urn:microsoft.com/office/officeart/2005/8/layout/radial6"/>
    <dgm:cxn modelId="{00406F50-E3D1-4F6B-8C33-9C0584B13C62}" type="presOf" srcId="{78E44CDA-75A1-4553-8F9B-5D792976E8C1}" destId="{96A4426A-36C6-4627-932E-CF09C93ADFE6}" srcOrd="0" destOrd="0" presId="urn:microsoft.com/office/officeart/2005/8/layout/radial6"/>
    <dgm:cxn modelId="{327105A2-F228-49CC-BB12-A34A76F438D4}" type="presOf" srcId="{A232D9C7-D010-42B7-8D3E-80E8A08E7658}" destId="{173AB8C4-0738-49C7-B0F7-EFE6BF081786}" srcOrd="0" destOrd="0" presId="urn:microsoft.com/office/officeart/2005/8/layout/radial6"/>
    <dgm:cxn modelId="{D44CDA0B-3425-45BA-9A1C-6B2F07B9EC48}" type="presOf" srcId="{E84E279B-1697-4ABB-AA94-0D02AF670C47}" destId="{AAEE2653-AF9F-4796-88DC-B1B8F25A243B}" srcOrd="0" destOrd="0" presId="urn:microsoft.com/office/officeart/2005/8/layout/radial6"/>
    <dgm:cxn modelId="{3E9D0C0D-55FC-4B2A-AE07-79F5F777D6C1}" srcId="{CDE9296B-CD0D-4973-8986-185926BE7B09}" destId="{17D484EC-E3A2-4AC7-B3E1-36D9F91DD9C4}" srcOrd="2" destOrd="0" parTransId="{DBB976B2-11AB-48C1-9482-A59672DE9A3B}" sibTransId="{B7DD7E4D-487A-46DE-B7BA-085FEBA7C803}"/>
    <dgm:cxn modelId="{739B8A63-E4D7-4E4F-B931-C1EE4660763E}" type="presOf" srcId="{EA02FB35-97D4-4DD9-B73A-78FC19F29CD1}" destId="{744DF8EC-C3AE-4BD2-B99D-0508DDE1596B}" srcOrd="0" destOrd="0" presId="urn:microsoft.com/office/officeart/2005/8/layout/radial6"/>
    <dgm:cxn modelId="{F534B6DF-BA88-44B9-8226-229EE6F3B492}" type="presOf" srcId="{17D484EC-E3A2-4AC7-B3E1-36D9F91DD9C4}" destId="{7487FCBD-3AA7-4B28-8AD5-05D89FB9A203}" srcOrd="0" destOrd="0" presId="urn:microsoft.com/office/officeart/2005/8/layout/radial6"/>
    <dgm:cxn modelId="{A38A1A0F-6A5F-4ABD-B369-59D66383D4D3}" type="presParOf" srcId="{AAEE2653-AF9F-4796-88DC-B1B8F25A243B}" destId="{20ED9736-6AC3-436D-A7AC-52AF07C550A3}" srcOrd="0" destOrd="0" presId="urn:microsoft.com/office/officeart/2005/8/layout/radial6"/>
    <dgm:cxn modelId="{2CB74D77-A998-453F-A76E-71F9776754A0}" type="presParOf" srcId="{AAEE2653-AF9F-4796-88DC-B1B8F25A243B}" destId="{173AB8C4-0738-49C7-B0F7-EFE6BF081786}" srcOrd="1" destOrd="0" presId="urn:microsoft.com/office/officeart/2005/8/layout/radial6"/>
    <dgm:cxn modelId="{7F050F14-94E0-48DA-B5E2-E942E4D0424D}" type="presParOf" srcId="{AAEE2653-AF9F-4796-88DC-B1B8F25A243B}" destId="{E319311B-DCFF-4729-9F51-EC22B0492319}" srcOrd="2" destOrd="0" presId="urn:microsoft.com/office/officeart/2005/8/layout/radial6"/>
    <dgm:cxn modelId="{D524A54F-F867-4C6E-83B3-FB74C16224A5}" type="presParOf" srcId="{AAEE2653-AF9F-4796-88DC-B1B8F25A243B}" destId="{44ADB766-1E22-4AA5-96BE-B6D876BED60A}" srcOrd="3" destOrd="0" presId="urn:microsoft.com/office/officeart/2005/8/layout/radial6"/>
    <dgm:cxn modelId="{BEE7D49D-9D43-4E53-9EA8-D4260186B41D}" type="presParOf" srcId="{AAEE2653-AF9F-4796-88DC-B1B8F25A243B}" destId="{96A4426A-36C6-4627-932E-CF09C93ADFE6}" srcOrd="4" destOrd="0" presId="urn:microsoft.com/office/officeart/2005/8/layout/radial6"/>
    <dgm:cxn modelId="{338F1DBD-259A-4E07-B7E4-62E17C577547}" type="presParOf" srcId="{AAEE2653-AF9F-4796-88DC-B1B8F25A243B}" destId="{B451B47C-C1C4-4ADF-9A4B-055018BD2742}" srcOrd="5" destOrd="0" presId="urn:microsoft.com/office/officeart/2005/8/layout/radial6"/>
    <dgm:cxn modelId="{0C2A1633-A6DB-4523-8CFE-95574179CC26}" type="presParOf" srcId="{AAEE2653-AF9F-4796-88DC-B1B8F25A243B}" destId="{744DF8EC-C3AE-4BD2-B99D-0508DDE1596B}" srcOrd="6" destOrd="0" presId="urn:microsoft.com/office/officeart/2005/8/layout/radial6"/>
    <dgm:cxn modelId="{3AD13CC1-1D36-44D9-AA78-51652F1CB0BA}" type="presParOf" srcId="{AAEE2653-AF9F-4796-88DC-B1B8F25A243B}" destId="{7487FCBD-3AA7-4B28-8AD5-05D89FB9A203}" srcOrd="7" destOrd="0" presId="urn:microsoft.com/office/officeart/2005/8/layout/radial6"/>
    <dgm:cxn modelId="{B9302588-C224-4753-910F-25B98C719069}" type="presParOf" srcId="{AAEE2653-AF9F-4796-88DC-B1B8F25A243B}" destId="{C796E6EA-6DB0-4688-97B7-C880A54946E3}" srcOrd="8" destOrd="0" presId="urn:microsoft.com/office/officeart/2005/8/layout/radial6"/>
    <dgm:cxn modelId="{00A15694-62D0-44A8-8B65-D6D90E6E9BED}" type="presParOf" srcId="{AAEE2653-AF9F-4796-88DC-B1B8F25A243B}" destId="{5E146D54-D9AF-4BFB-8733-72EF21C05BFC}" srcOrd="9" destOrd="0" presId="urn:microsoft.com/office/officeart/2005/8/layout/radial6"/>
    <dgm:cxn modelId="{D76CCB55-12EE-4F4C-8E5E-5D70AD014151}" type="presParOf" srcId="{AAEE2653-AF9F-4796-88DC-B1B8F25A243B}" destId="{D90D72AD-2245-49F5-B78A-61D704DC85B1}" srcOrd="10" destOrd="0" presId="urn:microsoft.com/office/officeart/2005/8/layout/radial6"/>
    <dgm:cxn modelId="{FD4D42C3-147D-4473-B6F2-5EB78B4D0B12}" type="presParOf" srcId="{AAEE2653-AF9F-4796-88DC-B1B8F25A243B}" destId="{E2EA18C9-EF08-4FFD-861A-BF40396E085E}" srcOrd="11" destOrd="0" presId="urn:microsoft.com/office/officeart/2005/8/layout/radial6"/>
    <dgm:cxn modelId="{48BC05CE-A296-450F-9EE1-4440D57A1ACF}" type="presParOf" srcId="{AAEE2653-AF9F-4796-88DC-B1B8F25A243B}" destId="{C1D1DC16-60F8-423D-9F1E-5FA352A32343}" srcOrd="12" destOrd="0" presId="urn:microsoft.com/office/officeart/2005/8/layout/radial6"/>
    <dgm:cxn modelId="{320EE6EC-4B2B-48EF-A45B-62CDE945230A}" type="presParOf" srcId="{AAEE2653-AF9F-4796-88DC-B1B8F25A243B}" destId="{6ED34BE0-B292-4779-BEDC-A503CFC80B4A}" srcOrd="13" destOrd="0" presId="urn:microsoft.com/office/officeart/2005/8/layout/radial6"/>
    <dgm:cxn modelId="{8933B222-DB21-405E-A8EA-2BAF85FDCC5C}" type="presParOf" srcId="{AAEE2653-AF9F-4796-88DC-B1B8F25A243B}" destId="{BE87528D-3756-495A-B895-C3366C34430D}" srcOrd="14" destOrd="0" presId="urn:microsoft.com/office/officeart/2005/8/layout/radial6"/>
    <dgm:cxn modelId="{6766F06C-59E9-4471-9986-9AE9BC86F31C}" type="presParOf" srcId="{AAEE2653-AF9F-4796-88DC-B1B8F25A243B}" destId="{6DB5222B-8C3B-409B-A652-4C7E5367C829}" srcOrd="15" destOrd="0" presId="urn:microsoft.com/office/officeart/2005/8/layout/radial6"/>
  </dgm:cxnLst>
  <dgm:bg>
    <a:solidFill>
      <a:schemeClr val="accent3">
        <a:lumMod val="20000"/>
        <a:lumOff val="80000"/>
      </a:schemeClr>
    </a:solidFill>
  </dgm:bg>
  <dgm:whole/>
  <dgm:extLst>
    <a:ext uri="http://schemas.microsoft.com/office/drawing/2008/diagram">
      <dsp:dataModelExt xmlns:dsp="http://schemas.microsoft.com/office/drawing/2008/diagram" relId="rId15" minVer="http://schemas.openxmlformats.org/drawingml/2006/diagram"/>
    </a:ext>
  </dgm:extLst>
</dgm:dataModel>
</file>

<file path=xl/diagrams/data4.xml><?xml version="1.0" encoding="utf-8"?>
<dgm:dataModel xmlns:dgm="http://schemas.openxmlformats.org/drawingml/2006/diagram" xmlns:a="http://schemas.openxmlformats.org/drawingml/2006/main">
  <dgm:ptLst>
    <dgm:pt modelId="{83E9DEF5-A1DB-4A58-A4B3-DFD550161A95}" type="doc">
      <dgm:prSet loTypeId="urn:microsoft.com/office/officeart/2009/3/layout/PhasedProcess" loCatId="process" qsTypeId="urn:microsoft.com/office/officeart/2005/8/quickstyle/3d1" qsCatId="3D" csTypeId="urn:microsoft.com/office/officeart/2005/8/colors/accent2_5" csCatId="accent2" phldr="1"/>
      <dgm:spPr/>
      <dgm:t>
        <a:bodyPr/>
        <a:lstStyle/>
        <a:p>
          <a:endParaRPr lang="es-ES"/>
        </a:p>
      </dgm:t>
    </dgm:pt>
    <dgm:pt modelId="{29016BA1-6243-401B-997E-2995A7456D2C}">
      <dgm:prSet phldrT="[Texto]"/>
      <dgm:spPr/>
      <dgm:t>
        <a:bodyPr/>
        <a:lstStyle/>
        <a:p>
          <a:r>
            <a:rPr lang="es-ES"/>
            <a:t>misión</a:t>
          </a:r>
        </a:p>
      </dgm:t>
    </dgm:pt>
    <dgm:pt modelId="{69496E67-C123-4B05-8D8D-30CCBFCFDC5F}" type="parTrans" cxnId="{9D757BDA-1253-4645-92EA-378D1C30378C}">
      <dgm:prSet/>
      <dgm:spPr/>
      <dgm:t>
        <a:bodyPr/>
        <a:lstStyle/>
        <a:p>
          <a:endParaRPr lang="es-ES"/>
        </a:p>
      </dgm:t>
    </dgm:pt>
    <dgm:pt modelId="{C9E4566F-49C3-4011-BF12-701B21387C11}" type="sibTrans" cxnId="{9D757BDA-1253-4645-92EA-378D1C30378C}">
      <dgm:prSet/>
      <dgm:spPr/>
      <dgm:t>
        <a:bodyPr/>
        <a:lstStyle/>
        <a:p>
          <a:endParaRPr lang="es-ES"/>
        </a:p>
      </dgm:t>
    </dgm:pt>
    <dgm:pt modelId="{0939B299-086E-42A5-A5B0-A25F6E45FF7A}">
      <dgm:prSet phldrT="[Texto]"/>
      <dgm:spPr/>
      <dgm:t>
        <a:bodyPr/>
        <a:lstStyle/>
        <a:p>
          <a:r>
            <a:rPr lang="es-ES"/>
            <a:t>Pertinencia</a:t>
          </a:r>
        </a:p>
      </dgm:t>
    </dgm:pt>
    <dgm:pt modelId="{A0D07BE2-63B5-4A87-B906-F0FD81E1E36F}" type="parTrans" cxnId="{458FA38A-EC57-487D-A517-7E105EBAC0F3}">
      <dgm:prSet/>
      <dgm:spPr/>
      <dgm:t>
        <a:bodyPr/>
        <a:lstStyle/>
        <a:p>
          <a:endParaRPr lang="es-ES"/>
        </a:p>
      </dgm:t>
    </dgm:pt>
    <dgm:pt modelId="{1D1315F2-5E4C-4A7A-83B1-A43D776C1C85}" type="sibTrans" cxnId="{458FA38A-EC57-487D-A517-7E105EBAC0F3}">
      <dgm:prSet/>
      <dgm:spPr/>
      <dgm:t>
        <a:bodyPr/>
        <a:lstStyle/>
        <a:p>
          <a:endParaRPr lang="es-ES"/>
        </a:p>
      </dgm:t>
    </dgm:pt>
    <dgm:pt modelId="{04B9AF0B-8CF2-435C-9F13-F509DCF4B4DC}">
      <dgm:prSet phldrT="[Texto]"/>
      <dgm:spPr/>
      <dgm:t>
        <a:bodyPr/>
        <a:lstStyle/>
        <a:p>
          <a:r>
            <a:rPr lang="es-ES"/>
            <a:t>Autogestión</a:t>
          </a:r>
        </a:p>
      </dgm:t>
    </dgm:pt>
    <dgm:pt modelId="{F75D00F1-50DF-4E05-A97D-C26CFAD53E30}" type="parTrans" cxnId="{6A53D5EC-DD3A-4EC1-9846-7BB40CAF9024}">
      <dgm:prSet/>
      <dgm:spPr/>
      <dgm:t>
        <a:bodyPr/>
        <a:lstStyle/>
        <a:p>
          <a:endParaRPr lang="es-ES"/>
        </a:p>
      </dgm:t>
    </dgm:pt>
    <dgm:pt modelId="{D3F42C39-CB39-4493-A83B-29B96692337A}" type="sibTrans" cxnId="{6A53D5EC-DD3A-4EC1-9846-7BB40CAF9024}">
      <dgm:prSet/>
      <dgm:spPr/>
      <dgm:t>
        <a:bodyPr/>
        <a:lstStyle/>
        <a:p>
          <a:endParaRPr lang="es-ES"/>
        </a:p>
      </dgm:t>
    </dgm:pt>
    <dgm:pt modelId="{6B6FC74D-D511-4B53-A99D-988517F2E63B}">
      <dgm:prSet phldrT="[Texto]"/>
      <dgm:spPr/>
      <dgm:t>
        <a:bodyPr/>
        <a:lstStyle/>
        <a:p>
          <a:r>
            <a:rPr lang="es-ES"/>
            <a:t>Públicos</a:t>
          </a:r>
        </a:p>
      </dgm:t>
    </dgm:pt>
    <dgm:pt modelId="{9E9F5956-6F64-40E8-A7CA-B3430ADF5D15}" type="parTrans" cxnId="{7725A2C8-8B90-4E9A-A582-C2E0E1A7945F}">
      <dgm:prSet/>
      <dgm:spPr/>
      <dgm:t>
        <a:bodyPr/>
        <a:lstStyle/>
        <a:p>
          <a:endParaRPr lang="es-ES"/>
        </a:p>
      </dgm:t>
    </dgm:pt>
    <dgm:pt modelId="{19145287-645E-442E-8B78-6B2194A2501D}" type="sibTrans" cxnId="{7725A2C8-8B90-4E9A-A582-C2E0E1A7945F}">
      <dgm:prSet/>
      <dgm:spPr/>
      <dgm:t>
        <a:bodyPr/>
        <a:lstStyle/>
        <a:p>
          <a:endParaRPr lang="es-ES"/>
        </a:p>
      </dgm:t>
    </dgm:pt>
    <dgm:pt modelId="{6D61F996-ED07-4D51-AD62-C89C18C62598}">
      <dgm:prSet phldrT="[Texto]"/>
      <dgm:spPr/>
      <dgm:t>
        <a:bodyPr/>
        <a:lstStyle/>
        <a:p>
          <a:r>
            <a:rPr lang="es-ES"/>
            <a:t>misión</a:t>
          </a:r>
        </a:p>
      </dgm:t>
    </dgm:pt>
    <dgm:pt modelId="{916F9DF4-DDE7-4CDB-86B7-2DB254166906}" type="parTrans" cxnId="{29C12BC7-9474-44F3-B2A8-453DD1EEA10F}">
      <dgm:prSet/>
      <dgm:spPr/>
      <dgm:t>
        <a:bodyPr/>
        <a:lstStyle/>
        <a:p>
          <a:endParaRPr lang="es-ES"/>
        </a:p>
      </dgm:t>
    </dgm:pt>
    <dgm:pt modelId="{14874994-C4E8-425E-ADDA-AAF72FB9589A}" type="sibTrans" cxnId="{29C12BC7-9474-44F3-B2A8-453DD1EEA10F}">
      <dgm:prSet/>
      <dgm:spPr/>
      <dgm:t>
        <a:bodyPr/>
        <a:lstStyle/>
        <a:p>
          <a:endParaRPr lang="es-ES"/>
        </a:p>
      </dgm:t>
    </dgm:pt>
    <dgm:pt modelId="{69E5B0B3-2A42-43D9-9DF3-E265088B6236}">
      <dgm:prSet phldrT="[Texto]"/>
      <dgm:spPr/>
      <dgm:t>
        <a:bodyPr/>
        <a:lstStyle/>
        <a:p>
          <a:r>
            <a:rPr lang="es-ES"/>
            <a:t>Acreditaión</a:t>
          </a:r>
        </a:p>
      </dgm:t>
    </dgm:pt>
    <dgm:pt modelId="{94708C93-EB58-4020-8324-7D52E1E81EB1}" type="parTrans" cxnId="{6719528F-AFBB-4DCE-86A2-497F05984CCF}">
      <dgm:prSet/>
      <dgm:spPr/>
      <dgm:t>
        <a:bodyPr/>
        <a:lstStyle/>
        <a:p>
          <a:endParaRPr lang="es-ES"/>
        </a:p>
      </dgm:t>
    </dgm:pt>
    <dgm:pt modelId="{D7DA1041-D9ED-4139-86BF-1792CC0B980C}" type="sibTrans" cxnId="{6719528F-AFBB-4DCE-86A2-497F05984CCF}">
      <dgm:prSet/>
      <dgm:spPr/>
      <dgm:t>
        <a:bodyPr/>
        <a:lstStyle/>
        <a:p>
          <a:endParaRPr lang="es-ES"/>
        </a:p>
      </dgm:t>
    </dgm:pt>
    <dgm:pt modelId="{A10F7462-FB04-472C-97EA-9E88F68FDB62}">
      <dgm:prSet phldrT="[Texto]"/>
      <dgm:spPr/>
      <dgm:t>
        <a:bodyPr/>
        <a:lstStyle/>
        <a:p>
          <a:r>
            <a:rPr lang="es-ES"/>
            <a:t>Fopedupo</a:t>
          </a:r>
        </a:p>
      </dgm:t>
    </dgm:pt>
    <dgm:pt modelId="{4B000CFF-B04D-48FC-B82A-D8A7A4D29795}" type="parTrans" cxnId="{CB3E546C-366C-4838-8EA9-E7A502A77262}">
      <dgm:prSet/>
      <dgm:spPr/>
      <dgm:t>
        <a:bodyPr/>
        <a:lstStyle/>
        <a:p>
          <a:endParaRPr lang="es-ES"/>
        </a:p>
      </dgm:t>
    </dgm:pt>
    <dgm:pt modelId="{E21DF2BB-3831-4689-875B-A324440171B5}" type="sibTrans" cxnId="{CB3E546C-366C-4838-8EA9-E7A502A77262}">
      <dgm:prSet/>
      <dgm:spPr/>
      <dgm:t>
        <a:bodyPr/>
        <a:lstStyle/>
        <a:p>
          <a:endParaRPr lang="es-ES"/>
        </a:p>
      </dgm:t>
    </dgm:pt>
    <dgm:pt modelId="{AEDF6FE1-7394-4FAD-9DF1-B0D94832CFF7}">
      <dgm:prSet phldrT="[Texto]"/>
      <dgm:spPr/>
      <dgm:t>
        <a:bodyPr/>
        <a:lstStyle/>
        <a:p>
          <a:r>
            <a:rPr lang="es-ES"/>
            <a:t>Visión</a:t>
          </a:r>
        </a:p>
      </dgm:t>
    </dgm:pt>
    <dgm:pt modelId="{A374D622-8A33-4B1C-994B-C84691A0CCD6}" type="parTrans" cxnId="{CA434DC6-E643-4F5F-8C6B-FBB5DAE43712}">
      <dgm:prSet/>
      <dgm:spPr/>
      <dgm:t>
        <a:bodyPr/>
        <a:lstStyle/>
        <a:p>
          <a:endParaRPr lang="es-ES"/>
        </a:p>
      </dgm:t>
    </dgm:pt>
    <dgm:pt modelId="{2A3D3653-0C7F-4918-81DB-BBEFB500AD87}" type="sibTrans" cxnId="{CA434DC6-E643-4F5F-8C6B-FBB5DAE43712}">
      <dgm:prSet/>
      <dgm:spPr/>
      <dgm:t>
        <a:bodyPr/>
        <a:lstStyle/>
        <a:p>
          <a:endParaRPr lang="es-ES"/>
        </a:p>
      </dgm:t>
    </dgm:pt>
    <dgm:pt modelId="{647D2DD6-9B1C-435D-9D8B-CEE7516CC7AF}">
      <dgm:prSet phldrT="[Texto]"/>
      <dgm:spPr/>
      <dgm:t>
        <a:bodyPr/>
        <a:lstStyle/>
        <a:p>
          <a:r>
            <a:rPr lang="es-ES"/>
            <a:t>Sostenibilidad</a:t>
          </a:r>
        </a:p>
      </dgm:t>
    </dgm:pt>
    <dgm:pt modelId="{DE672C12-36A2-4188-880E-35E076FE686C}" type="parTrans" cxnId="{7359D97E-B2B1-4E16-826F-8653C5F92340}">
      <dgm:prSet/>
      <dgm:spPr/>
      <dgm:t>
        <a:bodyPr/>
        <a:lstStyle/>
        <a:p>
          <a:endParaRPr lang="es-ES"/>
        </a:p>
      </dgm:t>
    </dgm:pt>
    <dgm:pt modelId="{C66B0D26-5F69-48E3-9BFA-0E8C1CAB7D12}" type="sibTrans" cxnId="{7359D97E-B2B1-4E16-826F-8653C5F92340}">
      <dgm:prSet/>
      <dgm:spPr/>
      <dgm:t>
        <a:bodyPr/>
        <a:lstStyle/>
        <a:p>
          <a:endParaRPr lang="es-ES"/>
        </a:p>
      </dgm:t>
    </dgm:pt>
    <dgm:pt modelId="{9A25D185-7F6B-498A-A3F4-AE623E0D7A09}" type="pres">
      <dgm:prSet presAssocID="{83E9DEF5-A1DB-4A58-A4B3-DFD550161A95}" presName="Name0" presStyleCnt="0">
        <dgm:presLayoutVars>
          <dgm:chMax val="3"/>
          <dgm:chPref val="3"/>
          <dgm:bulletEnabled val="1"/>
          <dgm:dir/>
          <dgm:animLvl val="lvl"/>
        </dgm:presLayoutVars>
      </dgm:prSet>
      <dgm:spPr/>
      <dgm:t>
        <a:bodyPr/>
        <a:lstStyle/>
        <a:p>
          <a:endParaRPr lang="es-ES"/>
        </a:p>
      </dgm:t>
    </dgm:pt>
    <dgm:pt modelId="{4FCB91BA-CC2F-4C3D-BFA5-633E67E8E40A}" type="pres">
      <dgm:prSet presAssocID="{83E9DEF5-A1DB-4A58-A4B3-DFD550161A95}" presName="arc1" presStyleLbl="node1" presStyleIdx="0" presStyleCnt="4"/>
      <dgm:spPr/>
    </dgm:pt>
    <dgm:pt modelId="{9767CB12-9A2A-4E11-AC7C-8936CB2F85DC}" type="pres">
      <dgm:prSet presAssocID="{83E9DEF5-A1DB-4A58-A4B3-DFD550161A95}" presName="arc3" presStyleLbl="node1" presStyleIdx="1" presStyleCnt="4"/>
      <dgm:spPr/>
    </dgm:pt>
    <dgm:pt modelId="{C2980C43-F13F-4202-8DD5-AF7EA47AB4B7}" type="pres">
      <dgm:prSet presAssocID="{83E9DEF5-A1DB-4A58-A4B3-DFD550161A95}" presName="parentText2" presStyleLbl="revTx" presStyleIdx="0" presStyleCnt="3">
        <dgm:presLayoutVars>
          <dgm:chMax val="4"/>
          <dgm:chPref val="3"/>
          <dgm:bulletEnabled val="1"/>
        </dgm:presLayoutVars>
      </dgm:prSet>
      <dgm:spPr/>
      <dgm:t>
        <a:bodyPr/>
        <a:lstStyle/>
        <a:p>
          <a:endParaRPr lang="es-ES"/>
        </a:p>
      </dgm:t>
    </dgm:pt>
    <dgm:pt modelId="{958DDCE2-FD65-4DEF-8F05-ECD36FCEEAEA}" type="pres">
      <dgm:prSet presAssocID="{83E9DEF5-A1DB-4A58-A4B3-DFD550161A95}" presName="arc2" presStyleLbl="node1" presStyleIdx="2" presStyleCnt="4"/>
      <dgm:spPr/>
    </dgm:pt>
    <dgm:pt modelId="{724E2898-D559-4E87-9768-FE7320D45E25}" type="pres">
      <dgm:prSet presAssocID="{83E9DEF5-A1DB-4A58-A4B3-DFD550161A95}" presName="arc4" presStyleLbl="node1" presStyleIdx="3" presStyleCnt="4"/>
      <dgm:spPr/>
    </dgm:pt>
    <dgm:pt modelId="{D5B341E9-287B-422F-B9EF-965B1305DBB0}" type="pres">
      <dgm:prSet presAssocID="{83E9DEF5-A1DB-4A58-A4B3-DFD550161A95}" presName="parentText3" presStyleLbl="revTx" presStyleIdx="1" presStyleCnt="3">
        <dgm:presLayoutVars>
          <dgm:chMax val="1"/>
          <dgm:chPref val="1"/>
          <dgm:bulletEnabled val="1"/>
        </dgm:presLayoutVars>
      </dgm:prSet>
      <dgm:spPr/>
      <dgm:t>
        <a:bodyPr/>
        <a:lstStyle/>
        <a:p>
          <a:endParaRPr lang="es-ES"/>
        </a:p>
      </dgm:t>
    </dgm:pt>
    <dgm:pt modelId="{1754FEC5-7D2D-4F7B-A718-F7B2C936D1B4}" type="pres">
      <dgm:prSet presAssocID="{83E9DEF5-A1DB-4A58-A4B3-DFD550161A95}" presName="middleComposite" presStyleCnt="0"/>
      <dgm:spPr/>
    </dgm:pt>
    <dgm:pt modelId="{C4F522F5-C22C-42B5-82FD-E3AB339A7598}" type="pres">
      <dgm:prSet presAssocID="{69E5B0B3-2A42-43D9-9DF3-E265088B6236}" presName="circ1" presStyleLbl="vennNode1" presStyleIdx="0" presStyleCnt="8"/>
      <dgm:spPr/>
      <dgm:t>
        <a:bodyPr/>
        <a:lstStyle/>
        <a:p>
          <a:endParaRPr lang="es-ES"/>
        </a:p>
      </dgm:t>
    </dgm:pt>
    <dgm:pt modelId="{D2BC8C4F-0260-4570-80F3-BBE94907385A}" type="pres">
      <dgm:prSet presAssocID="{69E5B0B3-2A42-43D9-9DF3-E265088B6236}" presName="circ1Tx" presStyleLbl="revTx" presStyleIdx="1" presStyleCnt="3">
        <dgm:presLayoutVars>
          <dgm:chMax val="0"/>
          <dgm:chPref val="0"/>
        </dgm:presLayoutVars>
      </dgm:prSet>
      <dgm:spPr/>
      <dgm:t>
        <a:bodyPr/>
        <a:lstStyle/>
        <a:p>
          <a:endParaRPr lang="es-ES"/>
        </a:p>
      </dgm:t>
    </dgm:pt>
    <dgm:pt modelId="{3C72835F-A29D-4EAC-AAED-FD8779296218}" type="pres">
      <dgm:prSet presAssocID="{A10F7462-FB04-472C-97EA-9E88F68FDB62}" presName="circ2" presStyleLbl="vennNode1" presStyleIdx="1" presStyleCnt="8"/>
      <dgm:spPr/>
      <dgm:t>
        <a:bodyPr/>
        <a:lstStyle/>
        <a:p>
          <a:endParaRPr lang="es-ES"/>
        </a:p>
      </dgm:t>
    </dgm:pt>
    <dgm:pt modelId="{45A4B721-4447-4B52-9F3A-AF3F926E6E37}" type="pres">
      <dgm:prSet presAssocID="{A10F7462-FB04-472C-97EA-9E88F68FDB62}" presName="circ2Tx" presStyleLbl="revTx" presStyleIdx="1" presStyleCnt="3">
        <dgm:presLayoutVars>
          <dgm:chMax val="0"/>
          <dgm:chPref val="0"/>
        </dgm:presLayoutVars>
      </dgm:prSet>
      <dgm:spPr/>
      <dgm:t>
        <a:bodyPr/>
        <a:lstStyle/>
        <a:p>
          <a:endParaRPr lang="es-ES"/>
        </a:p>
      </dgm:t>
    </dgm:pt>
    <dgm:pt modelId="{5124B1D8-DA79-45F3-9254-6A7C70382A20}" type="pres">
      <dgm:prSet presAssocID="{83E9DEF5-A1DB-4A58-A4B3-DFD550161A95}" presName="leftComposite" presStyleCnt="0"/>
      <dgm:spPr/>
    </dgm:pt>
    <dgm:pt modelId="{194EE0F4-6509-4051-8D40-2DBD45146AEE}" type="pres">
      <dgm:prSet presAssocID="{0939B299-086E-42A5-A5B0-A25F6E45FF7A}" presName="childText1_1" presStyleLbl="vennNode1" presStyleIdx="2" presStyleCnt="8">
        <dgm:presLayoutVars>
          <dgm:chMax val="0"/>
          <dgm:chPref val="0"/>
        </dgm:presLayoutVars>
      </dgm:prSet>
      <dgm:spPr/>
      <dgm:t>
        <a:bodyPr/>
        <a:lstStyle/>
        <a:p>
          <a:endParaRPr lang="es-ES"/>
        </a:p>
      </dgm:t>
    </dgm:pt>
    <dgm:pt modelId="{8D61A66A-EBAF-4DAC-8E49-F83578928205}" type="pres">
      <dgm:prSet presAssocID="{0939B299-086E-42A5-A5B0-A25F6E45FF7A}" presName="ellipse1" presStyleLbl="vennNode1" presStyleIdx="3" presStyleCnt="8"/>
      <dgm:spPr/>
    </dgm:pt>
    <dgm:pt modelId="{95E68FBF-07AA-4004-8D8B-B6A6B803A6AD}" type="pres">
      <dgm:prSet presAssocID="{0939B299-086E-42A5-A5B0-A25F6E45FF7A}" presName="ellipse2" presStyleLbl="vennNode1" presStyleIdx="4" presStyleCnt="8"/>
      <dgm:spPr/>
    </dgm:pt>
    <dgm:pt modelId="{2C0FFB8F-EEF9-4E29-9C54-5DB8C9541447}" type="pres">
      <dgm:prSet presAssocID="{04B9AF0B-8CF2-435C-9F13-F509DCF4B4DC}" presName="childText1_2" presStyleLbl="vennNode1" presStyleIdx="5" presStyleCnt="8">
        <dgm:presLayoutVars>
          <dgm:chMax val="0"/>
          <dgm:chPref val="0"/>
        </dgm:presLayoutVars>
      </dgm:prSet>
      <dgm:spPr/>
      <dgm:t>
        <a:bodyPr/>
        <a:lstStyle/>
        <a:p>
          <a:endParaRPr lang="es-ES"/>
        </a:p>
      </dgm:t>
    </dgm:pt>
    <dgm:pt modelId="{4346038F-37E8-408B-9914-55D331E7E97E}" type="pres">
      <dgm:prSet presAssocID="{04B9AF0B-8CF2-435C-9F13-F509DCF4B4DC}" presName="ellipse3" presStyleLbl="vennNode1" presStyleIdx="6" presStyleCnt="8"/>
      <dgm:spPr/>
    </dgm:pt>
    <dgm:pt modelId="{BFFD5D1E-DFE8-4581-B6CF-6456D7EF9D7E}" type="pres">
      <dgm:prSet presAssocID="{6B6FC74D-D511-4B53-A99D-988517F2E63B}" presName="childText1_3" presStyleLbl="vennNode1" presStyleIdx="7" presStyleCnt="8">
        <dgm:presLayoutVars>
          <dgm:chMax val="0"/>
          <dgm:chPref val="0"/>
        </dgm:presLayoutVars>
      </dgm:prSet>
      <dgm:spPr/>
      <dgm:t>
        <a:bodyPr/>
        <a:lstStyle/>
        <a:p>
          <a:endParaRPr lang="es-ES"/>
        </a:p>
      </dgm:t>
    </dgm:pt>
    <dgm:pt modelId="{4901E6D8-7223-49BF-8297-CE7F94CC6C4A}" type="pres">
      <dgm:prSet presAssocID="{83E9DEF5-A1DB-4A58-A4B3-DFD550161A95}" presName="rightChild" presStyleLbl="node2" presStyleIdx="0" presStyleCnt="1">
        <dgm:presLayoutVars>
          <dgm:chMax val="0"/>
          <dgm:chPref val="0"/>
        </dgm:presLayoutVars>
      </dgm:prSet>
      <dgm:spPr/>
      <dgm:t>
        <a:bodyPr/>
        <a:lstStyle/>
        <a:p>
          <a:endParaRPr lang="es-ES"/>
        </a:p>
      </dgm:t>
    </dgm:pt>
    <dgm:pt modelId="{3E759BE9-866A-4000-8BF3-64F030B42F44}" type="pres">
      <dgm:prSet presAssocID="{83E9DEF5-A1DB-4A58-A4B3-DFD550161A95}" presName="parentText1" presStyleLbl="revTx" presStyleIdx="2" presStyleCnt="3">
        <dgm:presLayoutVars>
          <dgm:chMax val="4"/>
          <dgm:chPref val="3"/>
          <dgm:bulletEnabled val="1"/>
        </dgm:presLayoutVars>
      </dgm:prSet>
      <dgm:spPr/>
      <dgm:t>
        <a:bodyPr/>
        <a:lstStyle/>
        <a:p>
          <a:endParaRPr lang="es-ES"/>
        </a:p>
      </dgm:t>
    </dgm:pt>
  </dgm:ptLst>
  <dgm:cxnLst>
    <dgm:cxn modelId="{19B7103C-A3F5-4CD9-94E1-6ACF4A39785D}" type="presOf" srcId="{AEDF6FE1-7394-4FAD-9DF1-B0D94832CFF7}" destId="{D5B341E9-287B-422F-B9EF-965B1305DBB0}" srcOrd="0" destOrd="0" presId="urn:microsoft.com/office/officeart/2009/3/layout/PhasedProcess"/>
    <dgm:cxn modelId="{9D757BDA-1253-4645-92EA-378D1C30378C}" srcId="{83E9DEF5-A1DB-4A58-A4B3-DFD550161A95}" destId="{29016BA1-6243-401B-997E-2995A7456D2C}" srcOrd="0" destOrd="0" parTransId="{69496E67-C123-4B05-8D8D-30CCBFCFDC5F}" sibTransId="{C9E4566F-49C3-4011-BF12-701B21387C11}"/>
    <dgm:cxn modelId="{575556E6-B928-49FF-8E36-4B89C854729C}" type="presOf" srcId="{A10F7462-FB04-472C-97EA-9E88F68FDB62}" destId="{3C72835F-A29D-4EAC-AAED-FD8779296218}" srcOrd="0" destOrd="0" presId="urn:microsoft.com/office/officeart/2009/3/layout/PhasedProcess"/>
    <dgm:cxn modelId="{458FA38A-EC57-487D-A517-7E105EBAC0F3}" srcId="{29016BA1-6243-401B-997E-2995A7456D2C}" destId="{0939B299-086E-42A5-A5B0-A25F6E45FF7A}" srcOrd="0" destOrd="0" parTransId="{A0D07BE2-63B5-4A87-B906-F0FD81E1E36F}" sibTransId="{1D1315F2-5E4C-4A7A-83B1-A43D776C1C85}"/>
    <dgm:cxn modelId="{6FA2F302-B9E3-48E4-B226-935C0E6146EC}" type="presOf" srcId="{6D61F996-ED07-4D51-AD62-C89C18C62598}" destId="{C2980C43-F13F-4202-8DD5-AF7EA47AB4B7}" srcOrd="0" destOrd="0" presId="urn:microsoft.com/office/officeart/2009/3/layout/PhasedProcess"/>
    <dgm:cxn modelId="{535BD0D1-2BD7-4ACF-90FE-D6F3BD15B44E}" type="presOf" srcId="{04B9AF0B-8CF2-435C-9F13-F509DCF4B4DC}" destId="{2C0FFB8F-EEF9-4E29-9C54-5DB8C9541447}" srcOrd="0" destOrd="0" presId="urn:microsoft.com/office/officeart/2009/3/layout/PhasedProcess"/>
    <dgm:cxn modelId="{8D59AA04-AB70-4617-8132-669155B82CD1}" type="presOf" srcId="{6B6FC74D-D511-4B53-A99D-988517F2E63B}" destId="{BFFD5D1E-DFE8-4581-B6CF-6456D7EF9D7E}" srcOrd="0" destOrd="0" presId="urn:microsoft.com/office/officeart/2009/3/layout/PhasedProcess"/>
    <dgm:cxn modelId="{7883AD13-C7D1-4928-90B7-5EC350219D73}" type="presOf" srcId="{69E5B0B3-2A42-43D9-9DF3-E265088B6236}" destId="{C4F522F5-C22C-42B5-82FD-E3AB339A7598}" srcOrd="0" destOrd="0" presId="urn:microsoft.com/office/officeart/2009/3/layout/PhasedProcess"/>
    <dgm:cxn modelId="{910BF5CC-CB27-4C04-AA11-C9CE02A6297A}" type="presOf" srcId="{69E5B0B3-2A42-43D9-9DF3-E265088B6236}" destId="{D2BC8C4F-0260-4570-80F3-BBE94907385A}" srcOrd="1" destOrd="0" presId="urn:microsoft.com/office/officeart/2009/3/layout/PhasedProcess"/>
    <dgm:cxn modelId="{7725A2C8-8B90-4E9A-A582-C2E0E1A7945F}" srcId="{29016BA1-6243-401B-997E-2995A7456D2C}" destId="{6B6FC74D-D511-4B53-A99D-988517F2E63B}" srcOrd="2" destOrd="0" parTransId="{9E9F5956-6F64-40E8-A7CA-B3430ADF5D15}" sibTransId="{19145287-645E-442E-8B78-6B2194A2501D}"/>
    <dgm:cxn modelId="{0EFB1CAE-2691-4A61-BCEB-91E229BA74E4}" type="presOf" srcId="{A10F7462-FB04-472C-97EA-9E88F68FDB62}" destId="{45A4B721-4447-4B52-9F3A-AF3F926E6E37}" srcOrd="1" destOrd="0" presId="urn:microsoft.com/office/officeart/2009/3/layout/PhasedProcess"/>
    <dgm:cxn modelId="{53CAA11B-0B38-482B-9288-4F7033495351}" type="presOf" srcId="{83E9DEF5-A1DB-4A58-A4B3-DFD550161A95}" destId="{9A25D185-7F6B-498A-A3F4-AE623E0D7A09}" srcOrd="0" destOrd="0" presId="urn:microsoft.com/office/officeart/2009/3/layout/PhasedProcess"/>
    <dgm:cxn modelId="{6A53D5EC-DD3A-4EC1-9846-7BB40CAF9024}" srcId="{29016BA1-6243-401B-997E-2995A7456D2C}" destId="{04B9AF0B-8CF2-435C-9F13-F509DCF4B4DC}" srcOrd="1" destOrd="0" parTransId="{F75D00F1-50DF-4E05-A97D-C26CFAD53E30}" sibTransId="{D3F42C39-CB39-4493-A83B-29B96692337A}"/>
    <dgm:cxn modelId="{4875CA96-FA47-4BD9-ACC9-EA3F74A12291}" type="presOf" srcId="{0939B299-086E-42A5-A5B0-A25F6E45FF7A}" destId="{194EE0F4-6509-4051-8D40-2DBD45146AEE}" srcOrd="0" destOrd="0" presId="urn:microsoft.com/office/officeart/2009/3/layout/PhasedProcess"/>
    <dgm:cxn modelId="{CB3E546C-366C-4838-8EA9-E7A502A77262}" srcId="{6D61F996-ED07-4D51-AD62-C89C18C62598}" destId="{A10F7462-FB04-472C-97EA-9E88F68FDB62}" srcOrd="1" destOrd="0" parTransId="{4B000CFF-B04D-48FC-B82A-D8A7A4D29795}" sibTransId="{E21DF2BB-3831-4689-875B-A324440171B5}"/>
    <dgm:cxn modelId="{6719528F-AFBB-4DCE-86A2-497F05984CCF}" srcId="{6D61F996-ED07-4D51-AD62-C89C18C62598}" destId="{69E5B0B3-2A42-43D9-9DF3-E265088B6236}" srcOrd="0" destOrd="0" parTransId="{94708C93-EB58-4020-8324-7D52E1E81EB1}" sibTransId="{D7DA1041-D9ED-4139-86BF-1792CC0B980C}"/>
    <dgm:cxn modelId="{CA434DC6-E643-4F5F-8C6B-FBB5DAE43712}" srcId="{83E9DEF5-A1DB-4A58-A4B3-DFD550161A95}" destId="{AEDF6FE1-7394-4FAD-9DF1-B0D94832CFF7}" srcOrd="2" destOrd="0" parTransId="{A374D622-8A33-4B1C-994B-C84691A0CCD6}" sibTransId="{2A3D3653-0C7F-4918-81DB-BBEFB500AD87}"/>
    <dgm:cxn modelId="{7359D97E-B2B1-4E16-826F-8653C5F92340}" srcId="{AEDF6FE1-7394-4FAD-9DF1-B0D94832CFF7}" destId="{647D2DD6-9B1C-435D-9D8B-CEE7516CC7AF}" srcOrd="0" destOrd="0" parTransId="{DE672C12-36A2-4188-880E-35E076FE686C}" sibTransId="{C66B0D26-5F69-48E3-9BFA-0E8C1CAB7D12}"/>
    <dgm:cxn modelId="{155FC7B5-3BB7-42CC-B8D1-B9A9AB6EBD73}" type="presOf" srcId="{647D2DD6-9B1C-435D-9D8B-CEE7516CC7AF}" destId="{4901E6D8-7223-49BF-8297-CE7F94CC6C4A}" srcOrd="0" destOrd="0" presId="urn:microsoft.com/office/officeart/2009/3/layout/PhasedProcess"/>
    <dgm:cxn modelId="{A36A1A19-76B6-451A-BC90-EEA59F956132}" type="presOf" srcId="{29016BA1-6243-401B-997E-2995A7456D2C}" destId="{3E759BE9-866A-4000-8BF3-64F030B42F44}" srcOrd="0" destOrd="0" presId="urn:microsoft.com/office/officeart/2009/3/layout/PhasedProcess"/>
    <dgm:cxn modelId="{29C12BC7-9474-44F3-B2A8-453DD1EEA10F}" srcId="{83E9DEF5-A1DB-4A58-A4B3-DFD550161A95}" destId="{6D61F996-ED07-4D51-AD62-C89C18C62598}" srcOrd="1" destOrd="0" parTransId="{916F9DF4-DDE7-4CDB-86B7-2DB254166906}" sibTransId="{14874994-C4E8-425E-ADDA-AAF72FB9589A}"/>
    <dgm:cxn modelId="{4D53737B-6278-4DF1-BBEB-6358ED40025C}" type="presParOf" srcId="{9A25D185-7F6B-498A-A3F4-AE623E0D7A09}" destId="{4FCB91BA-CC2F-4C3D-BFA5-633E67E8E40A}" srcOrd="0" destOrd="0" presId="urn:microsoft.com/office/officeart/2009/3/layout/PhasedProcess"/>
    <dgm:cxn modelId="{43FCA618-150A-4D96-91FD-F0D485F3795B}" type="presParOf" srcId="{9A25D185-7F6B-498A-A3F4-AE623E0D7A09}" destId="{9767CB12-9A2A-4E11-AC7C-8936CB2F85DC}" srcOrd="1" destOrd="0" presId="urn:microsoft.com/office/officeart/2009/3/layout/PhasedProcess"/>
    <dgm:cxn modelId="{5DCD5CFD-56B5-4D9A-B57D-38E58EA124B1}" type="presParOf" srcId="{9A25D185-7F6B-498A-A3F4-AE623E0D7A09}" destId="{C2980C43-F13F-4202-8DD5-AF7EA47AB4B7}" srcOrd="2" destOrd="0" presId="urn:microsoft.com/office/officeart/2009/3/layout/PhasedProcess"/>
    <dgm:cxn modelId="{99AA31FC-633A-4A69-BE5F-48239050DD8B}" type="presParOf" srcId="{9A25D185-7F6B-498A-A3F4-AE623E0D7A09}" destId="{958DDCE2-FD65-4DEF-8F05-ECD36FCEEAEA}" srcOrd="3" destOrd="0" presId="urn:microsoft.com/office/officeart/2009/3/layout/PhasedProcess"/>
    <dgm:cxn modelId="{7126A608-042F-4EFB-9BD2-9B9AE05966EC}" type="presParOf" srcId="{9A25D185-7F6B-498A-A3F4-AE623E0D7A09}" destId="{724E2898-D559-4E87-9768-FE7320D45E25}" srcOrd="4" destOrd="0" presId="urn:microsoft.com/office/officeart/2009/3/layout/PhasedProcess"/>
    <dgm:cxn modelId="{84F3D837-0167-4D7E-A1EF-751DF189C671}" type="presParOf" srcId="{9A25D185-7F6B-498A-A3F4-AE623E0D7A09}" destId="{D5B341E9-287B-422F-B9EF-965B1305DBB0}" srcOrd="5" destOrd="0" presId="urn:microsoft.com/office/officeart/2009/3/layout/PhasedProcess"/>
    <dgm:cxn modelId="{0E6B3E2B-4874-4BB1-8533-67029E5A024B}" type="presParOf" srcId="{9A25D185-7F6B-498A-A3F4-AE623E0D7A09}" destId="{1754FEC5-7D2D-4F7B-A718-F7B2C936D1B4}" srcOrd="6" destOrd="0" presId="urn:microsoft.com/office/officeart/2009/3/layout/PhasedProcess"/>
    <dgm:cxn modelId="{1B9AA585-7082-4D01-B15C-C650A87E9174}" type="presParOf" srcId="{1754FEC5-7D2D-4F7B-A718-F7B2C936D1B4}" destId="{C4F522F5-C22C-42B5-82FD-E3AB339A7598}" srcOrd="0" destOrd="0" presId="urn:microsoft.com/office/officeart/2009/3/layout/PhasedProcess"/>
    <dgm:cxn modelId="{AD955DDB-0783-43EC-BB2E-512D03ED0530}" type="presParOf" srcId="{1754FEC5-7D2D-4F7B-A718-F7B2C936D1B4}" destId="{D2BC8C4F-0260-4570-80F3-BBE94907385A}" srcOrd="1" destOrd="0" presId="urn:microsoft.com/office/officeart/2009/3/layout/PhasedProcess"/>
    <dgm:cxn modelId="{9A8B8265-BBF3-465D-B9E5-7C033F49DA87}" type="presParOf" srcId="{1754FEC5-7D2D-4F7B-A718-F7B2C936D1B4}" destId="{3C72835F-A29D-4EAC-AAED-FD8779296218}" srcOrd="2" destOrd="0" presId="urn:microsoft.com/office/officeart/2009/3/layout/PhasedProcess"/>
    <dgm:cxn modelId="{A8EA7EEB-DD66-460E-9BFC-E8C2D416A113}" type="presParOf" srcId="{1754FEC5-7D2D-4F7B-A718-F7B2C936D1B4}" destId="{45A4B721-4447-4B52-9F3A-AF3F926E6E37}" srcOrd="3" destOrd="0" presId="urn:microsoft.com/office/officeart/2009/3/layout/PhasedProcess"/>
    <dgm:cxn modelId="{06B239C7-1DB1-4384-890B-E43D8F72F014}" type="presParOf" srcId="{9A25D185-7F6B-498A-A3F4-AE623E0D7A09}" destId="{5124B1D8-DA79-45F3-9254-6A7C70382A20}" srcOrd="7" destOrd="0" presId="urn:microsoft.com/office/officeart/2009/3/layout/PhasedProcess"/>
    <dgm:cxn modelId="{7B9BE89E-F9CE-4692-AE23-141F786B2A8D}" type="presParOf" srcId="{5124B1D8-DA79-45F3-9254-6A7C70382A20}" destId="{194EE0F4-6509-4051-8D40-2DBD45146AEE}" srcOrd="0" destOrd="0" presId="urn:microsoft.com/office/officeart/2009/3/layout/PhasedProcess"/>
    <dgm:cxn modelId="{6D3D5DA6-FF06-44CB-AB06-C4F1F7E67D69}" type="presParOf" srcId="{5124B1D8-DA79-45F3-9254-6A7C70382A20}" destId="{8D61A66A-EBAF-4DAC-8E49-F83578928205}" srcOrd="1" destOrd="0" presId="urn:microsoft.com/office/officeart/2009/3/layout/PhasedProcess"/>
    <dgm:cxn modelId="{C67B6B75-20E9-4B69-B2C7-0451736FD3AD}" type="presParOf" srcId="{5124B1D8-DA79-45F3-9254-6A7C70382A20}" destId="{95E68FBF-07AA-4004-8D8B-B6A6B803A6AD}" srcOrd="2" destOrd="0" presId="urn:microsoft.com/office/officeart/2009/3/layout/PhasedProcess"/>
    <dgm:cxn modelId="{9BBC5B19-2E9C-421C-8C93-EBAB887F4E96}" type="presParOf" srcId="{5124B1D8-DA79-45F3-9254-6A7C70382A20}" destId="{2C0FFB8F-EEF9-4E29-9C54-5DB8C9541447}" srcOrd="3" destOrd="0" presId="urn:microsoft.com/office/officeart/2009/3/layout/PhasedProcess"/>
    <dgm:cxn modelId="{32B4CFB1-191B-43A0-A4C5-176F598C40C9}" type="presParOf" srcId="{5124B1D8-DA79-45F3-9254-6A7C70382A20}" destId="{4346038F-37E8-408B-9914-55D331E7E97E}" srcOrd="4" destOrd="0" presId="urn:microsoft.com/office/officeart/2009/3/layout/PhasedProcess"/>
    <dgm:cxn modelId="{8E01E2A9-B4D0-4376-AE08-F7B74B1B38C9}" type="presParOf" srcId="{5124B1D8-DA79-45F3-9254-6A7C70382A20}" destId="{BFFD5D1E-DFE8-4581-B6CF-6456D7EF9D7E}" srcOrd="5" destOrd="0" presId="urn:microsoft.com/office/officeart/2009/3/layout/PhasedProcess"/>
    <dgm:cxn modelId="{D10D1A5B-F4A7-42FD-A658-368AABF5DE71}" type="presParOf" srcId="{9A25D185-7F6B-498A-A3F4-AE623E0D7A09}" destId="{4901E6D8-7223-49BF-8297-CE7F94CC6C4A}" srcOrd="8" destOrd="0" presId="urn:microsoft.com/office/officeart/2009/3/layout/PhasedProcess"/>
    <dgm:cxn modelId="{EF3BFC92-418D-4CE6-90ED-ABCBA09588F7}" type="presParOf" srcId="{9A25D185-7F6B-498A-A3F4-AE623E0D7A09}" destId="{3E759BE9-866A-4000-8BF3-64F030B42F44}" srcOrd="9" destOrd="0" presId="urn:microsoft.com/office/officeart/2009/3/layout/PhasedProcess"/>
  </dgm:cxnLst>
  <dgm:bg>
    <a:solidFill>
      <a:schemeClr val="tx2">
        <a:lumMod val="20000"/>
        <a:lumOff val="80000"/>
      </a:schemeClr>
    </a:solidFill>
  </dgm:bg>
  <dgm:whole>
    <a:ln w="12700">
      <a:solidFill>
        <a:schemeClr val="tx1"/>
      </a:solidFill>
    </a:ln>
  </dgm:whole>
  <dgm:extLst>
    <a:ext uri="http://schemas.microsoft.com/office/drawing/2008/diagram">
      <dsp:dataModelExt xmlns:dsp="http://schemas.microsoft.com/office/drawing/2008/diagram" relId="rId20" minVer="http://schemas.openxmlformats.org/drawingml/2006/diagram"/>
    </a:ext>
  </dgm:extLst>
</dgm:dataModel>
</file>

<file path=xl/diagrams/data5.xml><?xml version="1.0" encoding="utf-8"?>
<dgm:dataModel xmlns:dgm="http://schemas.openxmlformats.org/drawingml/2006/diagram" xmlns:a="http://schemas.openxmlformats.org/drawingml/2006/main">
  <dgm:ptLst>
    <dgm:pt modelId="{0FD3AA10-4711-4AE1-9B4B-28DF73BF7A42}" type="doc">
      <dgm:prSet loTypeId="urn:microsoft.com/office/officeart/2005/8/layout/radial3" loCatId="cycle" qsTypeId="urn:microsoft.com/office/officeart/2005/8/quickstyle/3d1" qsCatId="3D" csTypeId="urn:microsoft.com/office/officeart/2005/8/colors/accent2_5" csCatId="accent2" phldr="1"/>
      <dgm:spPr/>
      <dgm:t>
        <a:bodyPr/>
        <a:lstStyle/>
        <a:p>
          <a:endParaRPr lang="es-ES"/>
        </a:p>
      </dgm:t>
    </dgm:pt>
    <dgm:pt modelId="{207E849C-45D5-4A0A-B62A-C3F706267152}">
      <dgm:prSet phldrT="[Texto]" custT="1"/>
      <dgm:spPr>
        <a:solidFill>
          <a:srgbClr val="F1DC8F">
            <a:alpha val="50000"/>
          </a:srgbClr>
        </a:solidFill>
      </dgm:spPr>
      <dgm:t>
        <a:bodyPr/>
        <a:lstStyle/>
        <a:p>
          <a:r>
            <a:rPr lang="es-ES" sz="1800"/>
            <a:t>UArtes</a:t>
          </a:r>
        </a:p>
      </dgm:t>
    </dgm:pt>
    <dgm:pt modelId="{3D450176-02DB-4E00-8CA0-79D9A135F6F0}" type="parTrans" cxnId="{DC7419BA-A32D-4000-B65E-5FC08E81D144}">
      <dgm:prSet/>
      <dgm:spPr/>
      <dgm:t>
        <a:bodyPr/>
        <a:lstStyle/>
        <a:p>
          <a:endParaRPr lang="es-ES" sz="900"/>
        </a:p>
      </dgm:t>
    </dgm:pt>
    <dgm:pt modelId="{4A3F59BB-4D12-4A60-BA83-D72052220250}" type="sibTrans" cxnId="{DC7419BA-A32D-4000-B65E-5FC08E81D144}">
      <dgm:prSet/>
      <dgm:spPr/>
      <dgm:t>
        <a:bodyPr/>
        <a:lstStyle/>
        <a:p>
          <a:endParaRPr lang="es-ES" sz="900"/>
        </a:p>
      </dgm:t>
    </dgm:pt>
    <dgm:pt modelId="{1CB855D4-A46D-4795-B9FA-07CBE7BB8A9F}">
      <dgm:prSet phldrT="[Texto]" custT="1"/>
      <dgm:spPr>
        <a:solidFill>
          <a:srgbClr val="F1DC8F"/>
        </a:solidFill>
      </dgm:spPr>
      <dgm:t>
        <a:bodyPr/>
        <a:lstStyle/>
        <a:p>
          <a:r>
            <a:rPr lang="es-ES" sz="900"/>
            <a:t>Artes Escénicas AE</a:t>
          </a:r>
        </a:p>
      </dgm:t>
    </dgm:pt>
    <dgm:pt modelId="{E821C5B2-358A-4D65-9447-7498E008E68D}" type="parTrans" cxnId="{CD1916F8-E6F0-440B-BFF2-A43F65F855F2}">
      <dgm:prSet/>
      <dgm:spPr/>
      <dgm:t>
        <a:bodyPr/>
        <a:lstStyle/>
        <a:p>
          <a:endParaRPr lang="es-ES" sz="900"/>
        </a:p>
      </dgm:t>
    </dgm:pt>
    <dgm:pt modelId="{E17DD38D-1DB0-491F-8E07-78BAAFDC6C4E}" type="sibTrans" cxnId="{CD1916F8-E6F0-440B-BFF2-A43F65F855F2}">
      <dgm:prSet/>
      <dgm:spPr/>
      <dgm:t>
        <a:bodyPr/>
        <a:lstStyle/>
        <a:p>
          <a:endParaRPr lang="es-ES" sz="900"/>
        </a:p>
      </dgm:t>
    </dgm:pt>
    <dgm:pt modelId="{38C0D2BB-8977-4781-A19B-C13296C2516B}">
      <dgm:prSet phldrT="[Texto]" custT="1"/>
      <dgm:spPr>
        <a:solidFill>
          <a:srgbClr val="F1DC8F"/>
        </a:solidFill>
      </dgm:spPr>
      <dgm:t>
        <a:bodyPr/>
        <a:lstStyle/>
        <a:p>
          <a:r>
            <a:rPr lang="es-ES" sz="900"/>
            <a:t>Artes Visuales AV</a:t>
          </a:r>
        </a:p>
      </dgm:t>
    </dgm:pt>
    <dgm:pt modelId="{A998DDDF-F550-472A-AA03-8A0E6B976170}" type="parTrans" cxnId="{63C252BA-87B9-4DA9-A41B-FB3FCB085344}">
      <dgm:prSet/>
      <dgm:spPr/>
      <dgm:t>
        <a:bodyPr/>
        <a:lstStyle/>
        <a:p>
          <a:endParaRPr lang="es-ES" sz="900"/>
        </a:p>
      </dgm:t>
    </dgm:pt>
    <dgm:pt modelId="{2259E527-D5A0-44DC-AF08-D6B8ED33F1EB}" type="sibTrans" cxnId="{63C252BA-87B9-4DA9-A41B-FB3FCB085344}">
      <dgm:prSet/>
      <dgm:spPr/>
      <dgm:t>
        <a:bodyPr/>
        <a:lstStyle/>
        <a:p>
          <a:endParaRPr lang="es-ES" sz="900"/>
        </a:p>
      </dgm:t>
    </dgm:pt>
    <dgm:pt modelId="{4D5B5BE1-01BD-445B-B7F5-A764A065910E}">
      <dgm:prSet phldrT="[Texto]" custT="1"/>
      <dgm:spPr>
        <a:solidFill>
          <a:srgbClr val="F1DC8F"/>
        </a:solidFill>
      </dgm:spPr>
      <dgm:t>
        <a:bodyPr/>
        <a:lstStyle/>
        <a:p>
          <a:r>
            <a:rPr lang="es-ES" sz="900"/>
            <a:t>Artes Audiovisuales AU</a:t>
          </a:r>
        </a:p>
      </dgm:t>
    </dgm:pt>
    <dgm:pt modelId="{A669FD0A-81D8-4C0F-BEF2-A825F1CF5593}" type="parTrans" cxnId="{DF83C761-550B-4E64-82D3-E6F58DC3D0AB}">
      <dgm:prSet/>
      <dgm:spPr/>
      <dgm:t>
        <a:bodyPr/>
        <a:lstStyle/>
        <a:p>
          <a:endParaRPr lang="es-ES" sz="900"/>
        </a:p>
      </dgm:t>
    </dgm:pt>
    <dgm:pt modelId="{6F2BA116-7B58-432E-B841-01393F636BC8}" type="sibTrans" cxnId="{DF83C761-550B-4E64-82D3-E6F58DC3D0AB}">
      <dgm:prSet/>
      <dgm:spPr/>
      <dgm:t>
        <a:bodyPr/>
        <a:lstStyle/>
        <a:p>
          <a:endParaRPr lang="es-ES" sz="900"/>
        </a:p>
      </dgm:t>
    </dgm:pt>
    <dgm:pt modelId="{06482CF7-39A0-4950-879E-5C6717077333}">
      <dgm:prSet phldrT="[Texto]" custT="1"/>
      <dgm:spPr>
        <a:solidFill>
          <a:srgbClr val="F1DC8F"/>
        </a:solidFill>
      </dgm:spPr>
      <dgm:t>
        <a:bodyPr/>
        <a:lstStyle/>
        <a:p>
          <a:r>
            <a:rPr lang="es-ES" sz="900"/>
            <a:t>Diseño D</a:t>
          </a:r>
        </a:p>
      </dgm:t>
    </dgm:pt>
    <dgm:pt modelId="{AEB42FF7-6F05-42DA-BDAF-D5D7DD8BFA3E}" type="parTrans" cxnId="{B98409E3-C776-4765-8904-BBA78B84B0A0}">
      <dgm:prSet/>
      <dgm:spPr/>
      <dgm:t>
        <a:bodyPr/>
        <a:lstStyle/>
        <a:p>
          <a:endParaRPr lang="es-ES" sz="900"/>
        </a:p>
      </dgm:t>
    </dgm:pt>
    <dgm:pt modelId="{5AA02872-11E8-41EC-8E4A-C4705469BB99}" type="sibTrans" cxnId="{B98409E3-C776-4765-8904-BBA78B84B0A0}">
      <dgm:prSet/>
      <dgm:spPr/>
      <dgm:t>
        <a:bodyPr/>
        <a:lstStyle/>
        <a:p>
          <a:endParaRPr lang="es-ES" sz="900"/>
        </a:p>
      </dgm:t>
    </dgm:pt>
    <dgm:pt modelId="{400B39BA-949C-4DE3-91B6-9A7AC9D52CFE}">
      <dgm:prSet phldrT="[Texto]" custT="1"/>
      <dgm:spPr>
        <a:solidFill>
          <a:srgbClr val="F1DC8F"/>
        </a:solidFill>
      </dgm:spPr>
      <dgm:t>
        <a:bodyPr/>
        <a:lstStyle/>
        <a:p>
          <a:r>
            <a:rPr lang="es-ES" sz="900"/>
            <a:t>Artes Musicales y Sonoras AMS</a:t>
          </a:r>
        </a:p>
      </dgm:t>
    </dgm:pt>
    <dgm:pt modelId="{147A6A1C-9131-414C-8F9E-D37948DBFB01}" type="parTrans" cxnId="{446F9029-E867-46A8-B1A2-A8BC1E644DDB}">
      <dgm:prSet/>
      <dgm:spPr/>
      <dgm:t>
        <a:bodyPr/>
        <a:lstStyle/>
        <a:p>
          <a:endParaRPr lang="es-ES" sz="900"/>
        </a:p>
      </dgm:t>
    </dgm:pt>
    <dgm:pt modelId="{D30F38C9-6BB3-4B3D-BE6A-17575CC84EF1}" type="sibTrans" cxnId="{446F9029-E867-46A8-B1A2-A8BC1E644DDB}">
      <dgm:prSet/>
      <dgm:spPr/>
      <dgm:t>
        <a:bodyPr/>
        <a:lstStyle/>
        <a:p>
          <a:endParaRPr lang="es-ES" sz="900"/>
        </a:p>
      </dgm:t>
    </dgm:pt>
    <dgm:pt modelId="{F32E3CB4-D2EC-4D02-87D7-CC6CF730DA51}">
      <dgm:prSet phldrT="[Texto]" custT="1"/>
      <dgm:spPr>
        <a:solidFill>
          <a:srgbClr val="F1DC8F"/>
        </a:solidFill>
      </dgm:spPr>
      <dgm:t>
        <a:bodyPr/>
        <a:lstStyle/>
        <a:p>
          <a:r>
            <a:rPr lang="es-ES" sz="900"/>
            <a:t>Artes Literarias AL</a:t>
          </a:r>
        </a:p>
      </dgm:t>
    </dgm:pt>
    <dgm:pt modelId="{4880D1A2-3DE7-405D-920A-0A0774893CB2}" type="parTrans" cxnId="{2834C43D-89B5-4F7F-9854-B3A24484C763}">
      <dgm:prSet/>
      <dgm:spPr/>
      <dgm:t>
        <a:bodyPr/>
        <a:lstStyle/>
        <a:p>
          <a:endParaRPr lang="es-ES" sz="900"/>
        </a:p>
      </dgm:t>
    </dgm:pt>
    <dgm:pt modelId="{B54CACF2-EAA1-4FA5-BD49-E69DF50614A6}" type="sibTrans" cxnId="{2834C43D-89B5-4F7F-9854-B3A24484C763}">
      <dgm:prSet/>
      <dgm:spPr/>
      <dgm:t>
        <a:bodyPr/>
        <a:lstStyle/>
        <a:p>
          <a:endParaRPr lang="es-ES" sz="900"/>
        </a:p>
      </dgm:t>
    </dgm:pt>
    <dgm:pt modelId="{AE9D47BF-A61A-463D-AB52-8A0400B3D67A}" type="pres">
      <dgm:prSet presAssocID="{0FD3AA10-4711-4AE1-9B4B-28DF73BF7A42}" presName="composite" presStyleCnt="0">
        <dgm:presLayoutVars>
          <dgm:chMax val="1"/>
          <dgm:dir/>
          <dgm:resizeHandles val="exact"/>
        </dgm:presLayoutVars>
      </dgm:prSet>
      <dgm:spPr/>
      <dgm:t>
        <a:bodyPr/>
        <a:lstStyle/>
        <a:p>
          <a:endParaRPr lang="es-ES"/>
        </a:p>
      </dgm:t>
    </dgm:pt>
    <dgm:pt modelId="{94DA1748-154A-4115-96AF-F6D2634A727C}" type="pres">
      <dgm:prSet presAssocID="{0FD3AA10-4711-4AE1-9B4B-28DF73BF7A42}" presName="radial" presStyleCnt="0">
        <dgm:presLayoutVars>
          <dgm:animLvl val="ctr"/>
        </dgm:presLayoutVars>
      </dgm:prSet>
      <dgm:spPr/>
    </dgm:pt>
    <dgm:pt modelId="{2756AB1C-CB88-4F35-908F-DF83CCA661FB}" type="pres">
      <dgm:prSet presAssocID="{207E849C-45D5-4A0A-B62A-C3F706267152}" presName="centerShape" presStyleLbl="vennNode1" presStyleIdx="0" presStyleCnt="7"/>
      <dgm:spPr/>
      <dgm:t>
        <a:bodyPr/>
        <a:lstStyle/>
        <a:p>
          <a:endParaRPr lang="es-ES"/>
        </a:p>
      </dgm:t>
    </dgm:pt>
    <dgm:pt modelId="{D5EB3A6D-80E5-4863-AB8D-98121C0CA63E}" type="pres">
      <dgm:prSet presAssocID="{1CB855D4-A46D-4795-B9FA-07CBE7BB8A9F}" presName="node" presStyleLbl="vennNode1" presStyleIdx="1" presStyleCnt="7">
        <dgm:presLayoutVars>
          <dgm:bulletEnabled val="1"/>
        </dgm:presLayoutVars>
      </dgm:prSet>
      <dgm:spPr/>
      <dgm:t>
        <a:bodyPr/>
        <a:lstStyle/>
        <a:p>
          <a:endParaRPr lang="es-ES"/>
        </a:p>
      </dgm:t>
    </dgm:pt>
    <dgm:pt modelId="{68102C15-E02A-4A55-8556-006770041251}" type="pres">
      <dgm:prSet presAssocID="{38C0D2BB-8977-4781-A19B-C13296C2516B}" presName="node" presStyleLbl="vennNode1" presStyleIdx="2" presStyleCnt="7">
        <dgm:presLayoutVars>
          <dgm:bulletEnabled val="1"/>
        </dgm:presLayoutVars>
      </dgm:prSet>
      <dgm:spPr/>
      <dgm:t>
        <a:bodyPr/>
        <a:lstStyle/>
        <a:p>
          <a:endParaRPr lang="es-ES"/>
        </a:p>
      </dgm:t>
    </dgm:pt>
    <dgm:pt modelId="{09DA330E-6E51-4384-AA0B-1E3C933AC4CF}" type="pres">
      <dgm:prSet presAssocID="{4D5B5BE1-01BD-445B-B7F5-A764A065910E}" presName="node" presStyleLbl="vennNode1" presStyleIdx="3" presStyleCnt="7">
        <dgm:presLayoutVars>
          <dgm:bulletEnabled val="1"/>
        </dgm:presLayoutVars>
      </dgm:prSet>
      <dgm:spPr/>
      <dgm:t>
        <a:bodyPr/>
        <a:lstStyle/>
        <a:p>
          <a:endParaRPr lang="es-ES"/>
        </a:p>
      </dgm:t>
    </dgm:pt>
    <dgm:pt modelId="{210D67B8-FE49-48C8-B0CC-7FBD2E9194DE}" type="pres">
      <dgm:prSet presAssocID="{06482CF7-39A0-4950-879E-5C6717077333}" presName="node" presStyleLbl="vennNode1" presStyleIdx="4" presStyleCnt="7">
        <dgm:presLayoutVars>
          <dgm:bulletEnabled val="1"/>
        </dgm:presLayoutVars>
      </dgm:prSet>
      <dgm:spPr/>
      <dgm:t>
        <a:bodyPr/>
        <a:lstStyle/>
        <a:p>
          <a:endParaRPr lang="es-ES"/>
        </a:p>
      </dgm:t>
    </dgm:pt>
    <dgm:pt modelId="{318E2588-FA29-4F0F-A813-54B805648DA5}" type="pres">
      <dgm:prSet presAssocID="{400B39BA-949C-4DE3-91B6-9A7AC9D52CFE}" presName="node" presStyleLbl="vennNode1" presStyleIdx="5" presStyleCnt="7">
        <dgm:presLayoutVars>
          <dgm:bulletEnabled val="1"/>
        </dgm:presLayoutVars>
      </dgm:prSet>
      <dgm:spPr/>
      <dgm:t>
        <a:bodyPr/>
        <a:lstStyle/>
        <a:p>
          <a:endParaRPr lang="es-ES"/>
        </a:p>
      </dgm:t>
    </dgm:pt>
    <dgm:pt modelId="{AAD9D3A0-E0A8-4F99-9796-AB3CF442F2C3}" type="pres">
      <dgm:prSet presAssocID="{F32E3CB4-D2EC-4D02-87D7-CC6CF730DA51}" presName="node" presStyleLbl="vennNode1" presStyleIdx="6" presStyleCnt="7">
        <dgm:presLayoutVars>
          <dgm:bulletEnabled val="1"/>
        </dgm:presLayoutVars>
      </dgm:prSet>
      <dgm:spPr/>
      <dgm:t>
        <a:bodyPr/>
        <a:lstStyle/>
        <a:p>
          <a:endParaRPr lang="es-ES"/>
        </a:p>
      </dgm:t>
    </dgm:pt>
  </dgm:ptLst>
  <dgm:cxnLst>
    <dgm:cxn modelId="{DC7419BA-A32D-4000-B65E-5FC08E81D144}" srcId="{0FD3AA10-4711-4AE1-9B4B-28DF73BF7A42}" destId="{207E849C-45D5-4A0A-B62A-C3F706267152}" srcOrd="0" destOrd="0" parTransId="{3D450176-02DB-4E00-8CA0-79D9A135F6F0}" sibTransId="{4A3F59BB-4D12-4A60-BA83-D72052220250}"/>
    <dgm:cxn modelId="{0FFDF777-CEB6-46B5-8961-346F766898C4}" type="presOf" srcId="{400B39BA-949C-4DE3-91B6-9A7AC9D52CFE}" destId="{318E2588-FA29-4F0F-A813-54B805648DA5}" srcOrd="0" destOrd="0" presId="urn:microsoft.com/office/officeart/2005/8/layout/radial3"/>
    <dgm:cxn modelId="{63C252BA-87B9-4DA9-A41B-FB3FCB085344}" srcId="{207E849C-45D5-4A0A-B62A-C3F706267152}" destId="{38C0D2BB-8977-4781-A19B-C13296C2516B}" srcOrd="1" destOrd="0" parTransId="{A998DDDF-F550-472A-AA03-8A0E6B976170}" sibTransId="{2259E527-D5A0-44DC-AF08-D6B8ED33F1EB}"/>
    <dgm:cxn modelId="{4664C2FE-F946-4F4C-8108-B5EA596AF7A5}" type="presOf" srcId="{4D5B5BE1-01BD-445B-B7F5-A764A065910E}" destId="{09DA330E-6E51-4384-AA0B-1E3C933AC4CF}" srcOrd="0" destOrd="0" presId="urn:microsoft.com/office/officeart/2005/8/layout/radial3"/>
    <dgm:cxn modelId="{51BEA28D-717C-4D32-9E4F-F01AD457C5E1}" type="presOf" srcId="{0FD3AA10-4711-4AE1-9B4B-28DF73BF7A42}" destId="{AE9D47BF-A61A-463D-AB52-8A0400B3D67A}" srcOrd="0" destOrd="0" presId="urn:microsoft.com/office/officeart/2005/8/layout/radial3"/>
    <dgm:cxn modelId="{BC55464B-BD19-4229-A44C-86E4B34282B3}" type="presOf" srcId="{207E849C-45D5-4A0A-B62A-C3F706267152}" destId="{2756AB1C-CB88-4F35-908F-DF83CCA661FB}" srcOrd="0" destOrd="0" presId="urn:microsoft.com/office/officeart/2005/8/layout/radial3"/>
    <dgm:cxn modelId="{760591CA-1296-4B46-A803-3A5516E140C6}" type="presOf" srcId="{1CB855D4-A46D-4795-B9FA-07CBE7BB8A9F}" destId="{D5EB3A6D-80E5-4863-AB8D-98121C0CA63E}" srcOrd="0" destOrd="0" presId="urn:microsoft.com/office/officeart/2005/8/layout/radial3"/>
    <dgm:cxn modelId="{96972810-E292-4A1C-9E24-C35E66F62AB8}" type="presOf" srcId="{F32E3CB4-D2EC-4D02-87D7-CC6CF730DA51}" destId="{AAD9D3A0-E0A8-4F99-9796-AB3CF442F2C3}" srcOrd="0" destOrd="0" presId="urn:microsoft.com/office/officeart/2005/8/layout/radial3"/>
    <dgm:cxn modelId="{2834C43D-89B5-4F7F-9854-B3A24484C763}" srcId="{207E849C-45D5-4A0A-B62A-C3F706267152}" destId="{F32E3CB4-D2EC-4D02-87D7-CC6CF730DA51}" srcOrd="5" destOrd="0" parTransId="{4880D1A2-3DE7-405D-920A-0A0774893CB2}" sibTransId="{B54CACF2-EAA1-4FA5-BD49-E69DF50614A6}"/>
    <dgm:cxn modelId="{DF83C761-550B-4E64-82D3-E6F58DC3D0AB}" srcId="{207E849C-45D5-4A0A-B62A-C3F706267152}" destId="{4D5B5BE1-01BD-445B-B7F5-A764A065910E}" srcOrd="2" destOrd="0" parTransId="{A669FD0A-81D8-4C0F-BEF2-A825F1CF5593}" sibTransId="{6F2BA116-7B58-432E-B841-01393F636BC8}"/>
    <dgm:cxn modelId="{B98409E3-C776-4765-8904-BBA78B84B0A0}" srcId="{207E849C-45D5-4A0A-B62A-C3F706267152}" destId="{06482CF7-39A0-4950-879E-5C6717077333}" srcOrd="3" destOrd="0" parTransId="{AEB42FF7-6F05-42DA-BDAF-D5D7DD8BFA3E}" sibTransId="{5AA02872-11E8-41EC-8E4A-C4705469BB99}"/>
    <dgm:cxn modelId="{446F9029-E867-46A8-B1A2-A8BC1E644DDB}" srcId="{207E849C-45D5-4A0A-B62A-C3F706267152}" destId="{400B39BA-949C-4DE3-91B6-9A7AC9D52CFE}" srcOrd="4" destOrd="0" parTransId="{147A6A1C-9131-414C-8F9E-D37948DBFB01}" sibTransId="{D30F38C9-6BB3-4B3D-BE6A-17575CC84EF1}"/>
    <dgm:cxn modelId="{CD1916F8-E6F0-440B-BFF2-A43F65F855F2}" srcId="{207E849C-45D5-4A0A-B62A-C3F706267152}" destId="{1CB855D4-A46D-4795-B9FA-07CBE7BB8A9F}" srcOrd="0" destOrd="0" parTransId="{E821C5B2-358A-4D65-9447-7498E008E68D}" sibTransId="{E17DD38D-1DB0-491F-8E07-78BAAFDC6C4E}"/>
    <dgm:cxn modelId="{6B09068E-919C-4868-8EDC-855AEDDBDEE7}" type="presOf" srcId="{38C0D2BB-8977-4781-A19B-C13296C2516B}" destId="{68102C15-E02A-4A55-8556-006770041251}" srcOrd="0" destOrd="0" presId="urn:microsoft.com/office/officeart/2005/8/layout/radial3"/>
    <dgm:cxn modelId="{2C6F1A83-5F8E-411F-BBB7-AEF5781EEED4}" type="presOf" srcId="{06482CF7-39A0-4950-879E-5C6717077333}" destId="{210D67B8-FE49-48C8-B0CC-7FBD2E9194DE}" srcOrd="0" destOrd="0" presId="urn:microsoft.com/office/officeart/2005/8/layout/radial3"/>
    <dgm:cxn modelId="{573FEDC3-9932-4A52-BE19-E623DD20D686}" type="presParOf" srcId="{AE9D47BF-A61A-463D-AB52-8A0400B3D67A}" destId="{94DA1748-154A-4115-96AF-F6D2634A727C}" srcOrd="0" destOrd="0" presId="urn:microsoft.com/office/officeart/2005/8/layout/radial3"/>
    <dgm:cxn modelId="{BE4A4762-00BE-41EE-9641-AE522D1DDA3F}" type="presParOf" srcId="{94DA1748-154A-4115-96AF-F6D2634A727C}" destId="{2756AB1C-CB88-4F35-908F-DF83CCA661FB}" srcOrd="0" destOrd="0" presId="urn:microsoft.com/office/officeart/2005/8/layout/radial3"/>
    <dgm:cxn modelId="{BB7F8734-A323-4C71-A96B-FC331B51D6E7}" type="presParOf" srcId="{94DA1748-154A-4115-96AF-F6D2634A727C}" destId="{D5EB3A6D-80E5-4863-AB8D-98121C0CA63E}" srcOrd="1" destOrd="0" presId="urn:microsoft.com/office/officeart/2005/8/layout/radial3"/>
    <dgm:cxn modelId="{E512975D-46DC-4E7A-81EB-F82B1415349C}" type="presParOf" srcId="{94DA1748-154A-4115-96AF-F6D2634A727C}" destId="{68102C15-E02A-4A55-8556-006770041251}" srcOrd="2" destOrd="0" presId="urn:microsoft.com/office/officeart/2005/8/layout/radial3"/>
    <dgm:cxn modelId="{3B0A273C-26E5-428C-9627-30D9B771ADF9}" type="presParOf" srcId="{94DA1748-154A-4115-96AF-F6D2634A727C}" destId="{09DA330E-6E51-4384-AA0B-1E3C933AC4CF}" srcOrd="3" destOrd="0" presId="urn:microsoft.com/office/officeart/2005/8/layout/radial3"/>
    <dgm:cxn modelId="{10D64BC3-96C3-4A59-A91F-054B8718C533}" type="presParOf" srcId="{94DA1748-154A-4115-96AF-F6D2634A727C}" destId="{210D67B8-FE49-48C8-B0CC-7FBD2E9194DE}" srcOrd="4" destOrd="0" presId="urn:microsoft.com/office/officeart/2005/8/layout/radial3"/>
    <dgm:cxn modelId="{032D8202-8D5D-4FC4-A9D3-D5F9636D9A58}" type="presParOf" srcId="{94DA1748-154A-4115-96AF-F6D2634A727C}" destId="{318E2588-FA29-4F0F-A813-54B805648DA5}" srcOrd="5" destOrd="0" presId="urn:microsoft.com/office/officeart/2005/8/layout/radial3"/>
    <dgm:cxn modelId="{1AC978B3-A76C-4248-9AF2-615551A7E6B9}" type="presParOf" srcId="{94DA1748-154A-4115-96AF-F6D2634A727C}" destId="{AAD9D3A0-E0A8-4F99-9796-AB3CF442F2C3}" srcOrd="6" destOrd="0" presId="urn:microsoft.com/office/officeart/2005/8/layout/radial3"/>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958BC96D-6A1E-4EA9-A279-0AE657D0E74B}">
      <dsp:nvSpPr>
        <dsp:cNvPr id="0" name=""/>
        <dsp:cNvSpPr/>
      </dsp:nvSpPr>
      <dsp:spPr>
        <a:xfrm>
          <a:off x="967824" y="153858"/>
          <a:ext cx="1798572" cy="1509522"/>
        </a:xfrm>
        <a:prstGeom prst="ellipse">
          <a:avLst/>
        </a:prstGeom>
        <a:solidFill>
          <a:schemeClr val="accent1">
            <a:alpha val="50000"/>
            <a:hueOff val="0"/>
            <a:satOff val="0"/>
            <a:lumOff val="0"/>
            <a:alphaOff val="0"/>
          </a:schemeClr>
        </a:solidFill>
        <a:ln w="12700" cap="flat" cmpd="sng" algn="ctr">
          <a:solidFill>
            <a:schemeClr val="lt1">
              <a:hueOff val="0"/>
              <a:satOff val="0"/>
              <a:lumOff val="0"/>
              <a:alphaOff val="0"/>
            </a:schemeClr>
          </a:solidFill>
          <a:prstDash val="solid"/>
          <a:miter lim="800000"/>
        </a:ln>
        <a:effectLst/>
        <a:scene3d>
          <a:camera prst="orthographicFront"/>
          <a:lightRig rig="threePt" dir="t"/>
        </a:scene3d>
        <a:sp3d>
          <a:bevelT/>
        </a:sp3d>
      </dsp:spPr>
      <dsp:style>
        <a:lnRef idx="2">
          <a:scrgbClr r="0" g="0" b="0"/>
        </a:lnRef>
        <a:fillRef idx="1">
          <a:scrgbClr r="0" g="0" b="0"/>
        </a:fillRef>
        <a:effectRef idx="0">
          <a:scrgbClr r="0" g="0" b="0"/>
        </a:effectRef>
        <a:fontRef idx="minor">
          <a:schemeClr val="tx1"/>
        </a:fontRef>
      </dsp:style>
      <dsp:txBody>
        <a:bodyPr spcFirstLastPara="0" vert="horz" wrap="square" lIns="0" tIns="0" rIns="0" bIns="0" numCol="1" spcCol="1270" anchor="ctr" anchorCtr="0">
          <a:noAutofit/>
        </a:bodyPr>
        <a:lstStyle/>
        <a:p>
          <a:pPr lvl="0" algn="ctr" defTabSz="2133600">
            <a:lnSpc>
              <a:spcPct val="90000"/>
            </a:lnSpc>
            <a:spcBef>
              <a:spcPct val="0"/>
            </a:spcBef>
            <a:spcAft>
              <a:spcPct val="35000"/>
            </a:spcAft>
          </a:pPr>
          <a:endParaRPr lang="es-ES" sz="4800" kern="1200">
            <a:solidFill>
              <a:schemeClr val="tx1"/>
            </a:solidFill>
          </a:endParaRPr>
        </a:p>
      </dsp:txBody>
      <dsp:txXfrm>
        <a:off x="1207633" y="418024"/>
        <a:ext cx="1318952" cy="679284"/>
      </dsp:txXfrm>
    </dsp:sp>
    <dsp:sp modelId="{43C6C612-49F1-4F93-97DC-57A49B8951AF}">
      <dsp:nvSpPr>
        <dsp:cNvPr id="0" name=""/>
        <dsp:cNvSpPr/>
      </dsp:nvSpPr>
      <dsp:spPr>
        <a:xfrm>
          <a:off x="2079070" y="56793"/>
          <a:ext cx="1680064" cy="1642102"/>
        </a:xfrm>
        <a:prstGeom prst="ellipse">
          <a:avLst/>
        </a:prstGeom>
        <a:solidFill>
          <a:schemeClr val="accent1">
            <a:alpha val="50000"/>
            <a:hueOff val="0"/>
            <a:satOff val="0"/>
            <a:lumOff val="0"/>
            <a:alphaOff val="0"/>
          </a:schemeClr>
        </a:solidFill>
        <a:ln w="12700" cap="flat" cmpd="sng" algn="ctr">
          <a:solidFill>
            <a:schemeClr val="lt1">
              <a:hueOff val="0"/>
              <a:satOff val="0"/>
              <a:lumOff val="0"/>
              <a:alphaOff val="0"/>
            </a:schemeClr>
          </a:solidFill>
          <a:prstDash val="solid"/>
          <a:miter lim="800000"/>
        </a:ln>
        <a:effectLst/>
        <a:scene3d>
          <a:camera prst="orthographicFront"/>
          <a:lightRig rig="threePt" dir="t"/>
        </a:scene3d>
        <a:sp3d>
          <a:bevelT/>
        </a:sp3d>
      </dsp:spPr>
      <dsp:style>
        <a:lnRef idx="2">
          <a:scrgbClr r="0" g="0" b="0"/>
        </a:lnRef>
        <a:fillRef idx="1">
          <a:scrgbClr r="0" g="0" b="0"/>
        </a:fillRef>
        <a:effectRef idx="0">
          <a:scrgbClr r="0" g="0" b="0"/>
        </a:effectRef>
        <a:fontRef idx="minor">
          <a:schemeClr val="tx1"/>
        </a:fontRef>
      </dsp:style>
      <dsp:txBody>
        <a:bodyPr spcFirstLastPara="0" vert="horz" wrap="square" lIns="0" tIns="0" rIns="0" bIns="0" numCol="1" spcCol="1270" anchor="ctr" anchorCtr="0">
          <a:noAutofit/>
        </a:bodyPr>
        <a:lstStyle/>
        <a:p>
          <a:pPr lvl="0" algn="ctr" defTabSz="2844800">
            <a:lnSpc>
              <a:spcPct val="90000"/>
            </a:lnSpc>
            <a:spcBef>
              <a:spcPct val="0"/>
            </a:spcBef>
            <a:spcAft>
              <a:spcPct val="35000"/>
            </a:spcAft>
          </a:pPr>
          <a:endParaRPr lang="es-ES" sz="6400" kern="1200">
            <a:solidFill>
              <a:schemeClr val="tx1"/>
            </a:solidFill>
          </a:endParaRPr>
        </a:p>
      </dsp:txBody>
      <dsp:txXfrm>
        <a:off x="2592890" y="481003"/>
        <a:ext cx="1008038" cy="903156"/>
      </dsp:txXfrm>
    </dsp:sp>
    <dsp:sp modelId="{2D8B4A27-0FDB-4239-8CA7-2F4018D3B642}">
      <dsp:nvSpPr>
        <dsp:cNvPr id="0" name=""/>
        <dsp:cNvSpPr/>
      </dsp:nvSpPr>
      <dsp:spPr>
        <a:xfrm>
          <a:off x="1450959" y="758308"/>
          <a:ext cx="1683341" cy="1575393"/>
        </a:xfrm>
        <a:prstGeom prst="ellipse">
          <a:avLst/>
        </a:prstGeom>
        <a:solidFill>
          <a:schemeClr val="accent1">
            <a:alpha val="50000"/>
            <a:hueOff val="0"/>
            <a:satOff val="0"/>
            <a:lumOff val="0"/>
            <a:alphaOff val="0"/>
          </a:schemeClr>
        </a:solidFill>
        <a:ln w="12700" cap="flat" cmpd="sng" algn="ctr">
          <a:solidFill>
            <a:schemeClr val="lt1">
              <a:hueOff val="0"/>
              <a:satOff val="0"/>
              <a:lumOff val="0"/>
              <a:alphaOff val="0"/>
            </a:schemeClr>
          </a:solidFill>
          <a:prstDash val="solid"/>
          <a:miter lim="800000"/>
        </a:ln>
        <a:effectLst/>
        <a:scene3d>
          <a:camera prst="orthographicFront"/>
          <a:lightRig rig="threePt" dir="t"/>
        </a:scene3d>
        <a:sp3d>
          <a:bevelT/>
        </a:sp3d>
      </dsp:spPr>
      <dsp:style>
        <a:lnRef idx="2">
          <a:scrgbClr r="0" g="0" b="0"/>
        </a:lnRef>
        <a:fillRef idx="1">
          <a:scrgbClr r="0" g="0" b="0"/>
        </a:fillRef>
        <a:effectRef idx="0">
          <a:scrgbClr r="0" g="0" b="0"/>
        </a:effectRef>
        <a:fontRef idx="minor">
          <a:schemeClr val="tx1"/>
        </a:fontRef>
      </dsp:style>
      <dsp:txBody>
        <a:bodyPr spcFirstLastPara="0" vert="horz" wrap="square" lIns="0" tIns="0" rIns="0" bIns="0" numCol="1" spcCol="1270" anchor="t" anchorCtr="0">
          <a:noAutofit/>
        </a:bodyPr>
        <a:lstStyle/>
        <a:p>
          <a:pPr lvl="0" algn="ctr" defTabSz="2755900">
            <a:lnSpc>
              <a:spcPct val="90000"/>
            </a:lnSpc>
            <a:spcBef>
              <a:spcPct val="0"/>
            </a:spcBef>
            <a:spcAft>
              <a:spcPct val="35000"/>
            </a:spcAft>
          </a:pPr>
          <a:endParaRPr lang="es-ES" sz="6200" kern="1200">
            <a:solidFill>
              <a:schemeClr val="tx1"/>
            </a:solidFill>
          </a:endParaRPr>
        </a:p>
      </dsp:txBody>
      <dsp:txXfrm>
        <a:off x="1609473" y="1165284"/>
        <a:ext cx="1010004" cy="866466"/>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9225F401-6E28-400B-96B0-0365239EA865}">
      <dsp:nvSpPr>
        <dsp:cNvPr id="0" name=""/>
        <dsp:cNvSpPr/>
      </dsp:nvSpPr>
      <dsp:spPr>
        <a:xfrm>
          <a:off x="1990721" y="0"/>
          <a:ext cx="790581" cy="350837"/>
        </a:xfrm>
        <a:prstGeom prst="trapezoid">
          <a:avLst>
            <a:gd name="adj" fmla="val 113348"/>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a:scene3d>
          <a:camera prst="orthographicFront"/>
          <a:lightRig rig="threePt" dir="t"/>
        </a:scene3d>
        <a:sp3d>
          <a:bevelT/>
        </a:sp3d>
      </dsp:spPr>
      <dsp:style>
        <a:lnRef idx="2">
          <a:scrgbClr r="0" g="0" b="0"/>
        </a:lnRef>
        <a:fillRef idx="1">
          <a:scrgbClr r="0" g="0" b="0"/>
        </a:fillRef>
        <a:effectRef idx="0">
          <a:scrgbClr r="0" g="0" b="0"/>
        </a:effectRef>
        <a:fontRef idx="minor">
          <a:schemeClr val="lt1"/>
        </a:fontRef>
      </dsp:style>
      <dsp:txBody>
        <a:bodyPr spcFirstLastPara="0" vert="horz" wrap="square" lIns="15240" tIns="15240" rIns="15240" bIns="15240" numCol="1" spcCol="1270" anchor="ctr" anchorCtr="0">
          <a:noAutofit/>
        </a:bodyPr>
        <a:lstStyle/>
        <a:p>
          <a:pPr lvl="0" algn="ctr" defTabSz="533400">
            <a:lnSpc>
              <a:spcPct val="90000"/>
            </a:lnSpc>
            <a:spcBef>
              <a:spcPct val="0"/>
            </a:spcBef>
            <a:spcAft>
              <a:spcPct val="35000"/>
            </a:spcAft>
          </a:pPr>
          <a:r>
            <a:rPr lang="es-ES" sz="1200" kern="1200"/>
            <a:t>Sostenibilidad</a:t>
          </a:r>
        </a:p>
      </dsp:txBody>
      <dsp:txXfrm>
        <a:off x="1990721" y="0"/>
        <a:ext cx="790581" cy="350837"/>
      </dsp:txXfrm>
    </dsp:sp>
    <dsp:sp modelId="{6E04E03A-43DC-445A-9184-E091CB47746A}">
      <dsp:nvSpPr>
        <dsp:cNvPr id="0" name=""/>
        <dsp:cNvSpPr/>
      </dsp:nvSpPr>
      <dsp:spPr>
        <a:xfrm>
          <a:off x="1590675" y="350837"/>
          <a:ext cx="1590675" cy="350837"/>
        </a:xfrm>
        <a:prstGeom prst="trapezoid">
          <a:avLst>
            <a:gd name="adj" fmla="val 113348"/>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a:scene3d>
          <a:camera prst="orthographicFront"/>
          <a:lightRig rig="threePt" dir="t"/>
        </a:scene3d>
        <a:sp3d>
          <a:bevelT/>
        </a:sp3d>
      </dsp:spPr>
      <dsp:style>
        <a:lnRef idx="2">
          <a:scrgbClr r="0" g="0" b="0"/>
        </a:lnRef>
        <a:fillRef idx="1">
          <a:scrgbClr r="0" g="0" b="0"/>
        </a:fillRef>
        <a:effectRef idx="0">
          <a:scrgbClr r="0" g="0" b="0"/>
        </a:effectRef>
        <a:fontRef idx="minor">
          <a:schemeClr val="lt1"/>
        </a:fontRef>
      </dsp:style>
      <dsp:txBody>
        <a:bodyPr spcFirstLastPara="0" vert="horz" wrap="square" lIns="15240" tIns="15240" rIns="15240" bIns="15240" numCol="1" spcCol="1270" anchor="ctr" anchorCtr="0">
          <a:noAutofit/>
        </a:bodyPr>
        <a:lstStyle/>
        <a:p>
          <a:pPr lvl="0" algn="ctr" defTabSz="533400">
            <a:lnSpc>
              <a:spcPct val="90000"/>
            </a:lnSpc>
            <a:spcBef>
              <a:spcPct val="0"/>
            </a:spcBef>
            <a:spcAft>
              <a:spcPct val="35000"/>
            </a:spcAft>
          </a:pPr>
          <a:r>
            <a:rPr lang="es-ES" sz="1200" kern="1200"/>
            <a:t>Autogestión</a:t>
          </a:r>
        </a:p>
      </dsp:txBody>
      <dsp:txXfrm>
        <a:off x="1869043" y="350837"/>
        <a:ext cx="1033938" cy="350837"/>
      </dsp:txXfrm>
    </dsp:sp>
    <dsp:sp modelId="{147D3DCD-0921-4DF7-AD67-086567D7EBEF}">
      <dsp:nvSpPr>
        <dsp:cNvPr id="0" name=""/>
        <dsp:cNvSpPr/>
      </dsp:nvSpPr>
      <dsp:spPr>
        <a:xfrm>
          <a:off x="1193006" y="701674"/>
          <a:ext cx="2386012" cy="350837"/>
        </a:xfrm>
        <a:prstGeom prst="trapezoid">
          <a:avLst>
            <a:gd name="adj" fmla="val 113348"/>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a:scene3d>
          <a:camera prst="orthographicFront"/>
          <a:lightRig rig="threePt" dir="t"/>
        </a:scene3d>
        <a:sp3d>
          <a:bevelT/>
        </a:sp3d>
      </dsp:spPr>
      <dsp:style>
        <a:lnRef idx="2">
          <a:scrgbClr r="0" g="0" b="0"/>
        </a:lnRef>
        <a:fillRef idx="1">
          <a:scrgbClr r="0" g="0" b="0"/>
        </a:fillRef>
        <a:effectRef idx="0">
          <a:scrgbClr r="0" g="0" b="0"/>
        </a:effectRef>
        <a:fontRef idx="minor">
          <a:schemeClr val="lt1"/>
        </a:fontRef>
      </dsp:style>
      <dsp:txBody>
        <a:bodyPr spcFirstLastPara="0" vert="horz" wrap="square" lIns="15240" tIns="15240" rIns="15240" bIns="15240" numCol="1" spcCol="1270" anchor="ctr" anchorCtr="0">
          <a:noAutofit/>
        </a:bodyPr>
        <a:lstStyle/>
        <a:p>
          <a:pPr lvl="0" algn="ctr" defTabSz="533400">
            <a:lnSpc>
              <a:spcPct val="90000"/>
            </a:lnSpc>
            <a:spcBef>
              <a:spcPct val="0"/>
            </a:spcBef>
            <a:spcAft>
              <a:spcPct val="35000"/>
            </a:spcAft>
          </a:pPr>
          <a:r>
            <a:rPr lang="es-ES" sz="1200" kern="1200"/>
            <a:t>Fopedeupo</a:t>
          </a:r>
        </a:p>
      </dsp:txBody>
      <dsp:txXfrm>
        <a:off x="1610558" y="701674"/>
        <a:ext cx="1550908" cy="350837"/>
      </dsp:txXfrm>
    </dsp:sp>
    <dsp:sp modelId="{6AC4F576-B373-474E-97FD-955F3F75C306}">
      <dsp:nvSpPr>
        <dsp:cNvPr id="0" name=""/>
        <dsp:cNvSpPr/>
      </dsp:nvSpPr>
      <dsp:spPr>
        <a:xfrm>
          <a:off x="795337" y="1052512"/>
          <a:ext cx="3181350" cy="350837"/>
        </a:xfrm>
        <a:prstGeom prst="trapezoid">
          <a:avLst>
            <a:gd name="adj" fmla="val 113348"/>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a:scene3d>
          <a:camera prst="orthographicFront"/>
          <a:lightRig rig="threePt" dir="t"/>
        </a:scene3d>
        <a:sp3d>
          <a:bevelT/>
        </a:sp3d>
      </dsp:spPr>
      <dsp:style>
        <a:lnRef idx="2">
          <a:scrgbClr r="0" g="0" b="0"/>
        </a:lnRef>
        <a:fillRef idx="1">
          <a:scrgbClr r="0" g="0" b="0"/>
        </a:fillRef>
        <a:effectRef idx="0">
          <a:scrgbClr r="0" g="0" b="0"/>
        </a:effectRef>
        <a:fontRef idx="minor">
          <a:schemeClr val="lt1"/>
        </a:fontRef>
      </dsp:style>
      <dsp:txBody>
        <a:bodyPr spcFirstLastPara="0" vert="horz" wrap="square" lIns="15240" tIns="15240" rIns="15240" bIns="15240" numCol="1" spcCol="1270" anchor="ctr" anchorCtr="0">
          <a:noAutofit/>
        </a:bodyPr>
        <a:lstStyle/>
        <a:p>
          <a:pPr lvl="0" algn="ctr" defTabSz="533400">
            <a:lnSpc>
              <a:spcPct val="90000"/>
            </a:lnSpc>
            <a:spcBef>
              <a:spcPct val="0"/>
            </a:spcBef>
            <a:spcAft>
              <a:spcPct val="35000"/>
            </a:spcAft>
          </a:pPr>
          <a:r>
            <a:rPr lang="es-ES" sz="1200" kern="1200"/>
            <a:t>Acreditación</a:t>
          </a:r>
        </a:p>
      </dsp:txBody>
      <dsp:txXfrm>
        <a:off x="1352073" y="1052512"/>
        <a:ext cx="2067877" cy="350837"/>
      </dsp:txXfrm>
    </dsp:sp>
    <dsp:sp modelId="{AA491008-EC21-4571-A6AA-48399973EB7D}">
      <dsp:nvSpPr>
        <dsp:cNvPr id="0" name=""/>
        <dsp:cNvSpPr/>
      </dsp:nvSpPr>
      <dsp:spPr>
        <a:xfrm>
          <a:off x="397668" y="1403350"/>
          <a:ext cx="3976687" cy="350837"/>
        </a:xfrm>
        <a:prstGeom prst="trapezoid">
          <a:avLst>
            <a:gd name="adj" fmla="val 113348"/>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a:scene3d>
          <a:camera prst="orthographicFront"/>
          <a:lightRig rig="threePt" dir="t"/>
        </a:scene3d>
        <a:sp3d>
          <a:bevelT/>
        </a:sp3d>
      </dsp:spPr>
      <dsp:style>
        <a:lnRef idx="2">
          <a:scrgbClr r="0" g="0" b="0"/>
        </a:lnRef>
        <a:fillRef idx="1">
          <a:scrgbClr r="0" g="0" b="0"/>
        </a:fillRef>
        <a:effectRef idx="0">
          <a:scrgbClr r="0" g="0" b="0"/>
        </a:effectRef>
        <a:fontRef idx="minor">
          <a:schemeClr val="lt1"/>
        </a:fontRef>
      </dsp:style>
      <dsp:txBody>
        <a:bodyPr spcFirstLastPara="0" vert="horz" wrap="square" lIns="15240" tIns="15240" rIns="15240" bIns="15240" numCol="1" spcCol="1270" anchor="ctr" anchorCtr="0">
          <a:noAutofit/>
        </a:bodyPr>
        <a:lstStyle/>
        <a:p>
          <a:pPr lvl="0" algn="ctr" defTabSz="533400">
            <a:lnSpc>
              <a:spcPct val="90000"/>
            </a:lnSpc>
            <a:spcBef>
              <a:spcPct val="0"/>
            </a:spcBef>
            <a:spcAft>
              <a:spcPct val="35000"/>
            </a:spcAft>
          </a:pPr>
          <a:r>
            <a:rPr lang="es-ES" sz="1200" kern="1200"/>
            <a:t>Públicos</a:t>
          </a:r>
        </a:p>
      </dsp:txBody>
      <dsp:txXfrm>
        <a:off x="1093589" y="1403350"/>
        <a:ext cx="2584846" cy="350837"/>
      </dsp:txXfrm>
    </dsp:sp>
    <dsp:sp modelId="{E0659A10-DD9A-4434-8735-3049CAF81E4D}">
      <dsp:nvSpPr>
        <dsp:cNvPr id="0" name=""/>
        <dsp:cNvSpPr/>
      </dsp:nvSpPr>
      <dsp:spPr>
        <a:xfrm>
          <a:off x="0" y="1729825"/>
          <a:ext cx="4772025" cy="350837"/>
        </a:xfrm>
        <a:prstGeom prst="trapezoid">
          <a:avLst>
            <a:gd name="adj" fmla="val 113348"/>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a:scene3d>
          <a:camera prst="orthographicFront"/>
          <a:lightRig rig="threePt" dir="t"/>
        </a:scene3d>
        <a:sp3d>
          <a:bevelT/>
        </a:sp3d>
      </dsp:spPr>
      <dsp:style>
        <a:lnRef idx="2">
          <a:scrgbClr r="0" g="0" b="0"/>
        </a:lnRef>
        <a:fillRef idx="1">
          <a:scrgbClr r="0" g="0" b="0"/>
        </a:fillRef>
        <a:effectRef idx="0">
          <a:scrgbClr r="0" g="0" b="0"/>
        </a:effectRef>
        <a:fontRef idx="minor">
          <a:schemeClr val="lt1"/>
        </a:fontRef>
      </dsp:style>
      <dsp:txBody>
        <a:bodyPr spcFirstLastPara="0" vert="horz" wrap="square" lIns="15240" tIns="15240" rIns="15240" bIns="15240" numCol="1" spcCol="1270" anchor="ctr" anchorCtr="0">
          <a:noAutofit/>
        </a:bodyPr>
        <a:lstStyle/>
        <a:p>
          <a:pPr lvl="0" algn="ctr" defTabSz="533400">
            <a:lnSpc>
              <a:spcPct val="90000"/>
            </a:lnSpc>
            <a:spcBef>
              <a:spcPct val="0"/>
            </a:spcBef>
            <a:spcAft>
              <a:spcPct val="35000"/>
            </a:spcAft>
          </a:pPr>
          <a:r>
            <a:rPr lang="es-ES" sz="1200" kern="1200"/>
            <a:t>Pertinencia</a:t>
          </a:r>
        </a:p>
      </dsp:txBody>
      <dsp:txXfrm>
        <a:off x="835104" y="1729825"/>
        <a:ext cx="3101816" cy="350837"/>
      </dsp:txXfrm>
    </dsp:sp>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6DB5222B-8C3B-409B-A652-4C7E5367C829}">
      <dsp:nvSpPr>
        <dsp:cNvPr id="0" name=""/>
        <dsp:cNvSpPr/>
      </dsp:nvSpPr>
      <dsp:spPr>
        <a:xfrm>
          <a:off x="2295348" y="325567"/>
          <a:ext cx="2172051" cy="2172051"/>
        </a:xfrm>
        <a:prstGeom prst="blockArc">
          <a:avLst>
            <a:gd name="adj1" fmla="val 11880000"/>
            <a:gd name="adj2" fmla="val 16200000"/>
            <a:gd name="adj3" fmla="val 4643"/>
          </a:avLst>
        </a:prstGeom>
        <a:solidFill>
          <a:schemeClr val="accent4">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sp>
    <dsp:sp modelId="{C1D1DC16-60F8-423D-9F1E-5FA352A32343}">
      <dsp:nvSpPr>
        <dsp:cNvPr id="0" name=""/>
        <dsp:cNvSpPr/>
      </dsp:nvSpPr>
      <dsp:spPr>
        <a:xfrm>
          <a:off x="2295348" y="325567"/>
          <a:ext cx="2172051" cy="2172051"/>
        </a:xfrm>
        <a:prstGeom prst="blockArc">
          <a:avLst>
            <a:gd name="adj1" fmla="val 7560000"/>
            <a:gd name="adj2" fmla="val 11880000"/>
            <a:gd name="adj3" fmla="val 4643"/>
          </a:avLst>
        </a:prstGeom>
        <a:solidFill>
          <a:schemeClr val="accent4">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sp>
    <dsp:sp modelId="{5E146D54-D9AF-4BFB-8733-72EF21C05BFC}">
      <dsp:nvSpPr>
        <dsp:cNvPr id="0" name=""/>
        <dsp:cNvSpPr/>
      </dsp:nvSpPr>
      <dsp:spPr>
        <a:xfrm>
          <a:off x="2295348" y="325567"/>
          <a:ext cx="2172051" cy="2172051"/>
        </a:xfrm>
        <a:prstGeom prst="blockArc">
          <a:avLst>
            <a:gd name="adj1" fmla="val 3240000"/>
            <a:gd name="adj2" fmla="val 7560000"/>
            <a:gd name="adj3" fmla="val 4643"/>
          </a:avLst>
        </a:prstGeom>
        <a:solidFill>
          <a:schemeClr val="accent4">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sp>
    <dsp:sp modelId="{744DF8EC-C3AE-4BD2-B99D-0508DDE1596B}">
      <dsp:nvSpPr>
        <dsp:cNvPr id="0" name=""/>
        <dsp:cNvSpPr/>
      </dsp:nvSpPr>
      <dsp:spPr>
        <a:xfrm>
          <a:off x="2295348" y="325567"/>
          <a:ext cx="2172051" cy="2172051"/>
        </a:xfrm>
        <a:prstGeom prst="blockArc">
          <a:avLst>
            <a:gd name="adj1" fmla="val 20520000"/>
            <a:gd name="adj2" fmla="val 3240000"/>
            <a:gd name="adj3" fmla="val 4643"/>
          </a:avLst>
        </a:prstGeom>
        <a:solidFill>
          <a:schemeClr val="accent4">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sp>
    <dsp:sp modelId="{44ADB766-1E22-4AA5-96BE-B6D876BED60A}">
      <dsp:nvSpPr>
        <dsp:cNvPr id="0" name=""/>
        <dsp:cNvSpPr/>
      </dsp:nvSpPr>
      <dsp:spPr>
        <a:xfrm>
          <a:off x="2295348" y="325567"/>
          <a:ext cx="2172051" cy="2172051"/>
        </a:xfrm>
        <a:prstGeom prst="blockArc">
          <a:avLst>
            <a:gd name="adj1" fmla="val 16200000"/>
            <a:gd name="adj2" fmla="val 20520000"/>
            <a:gd name="adj3" fmla="val 4643"/>
          </a:avLst>
        </a:prstGeom>
        <a:solidFill>
          <a:schemeClr val="accent4">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sp>
    <dsp:sp modelId="{20ED9736-6AC3-436D-A7AC-52AF07C550A3}">
      <dsp:nvSpPr>
        <dsp:cNvPr id="0" name=""/>
        <dsp:cNvSpPr/>
      </dsp:nvSpPr>
      <dsp:spPr>
        <a:xfrm>
          <a:off x="2843019" y="911321"/>
          <a:ext cx="1000543" cy="1000543"/>
        </a:xfrm>
        <a:prstGeom prst="ellipse">
          <a:avLst/>
        </a:prstGeom>
        <a:solidFill>
          <a:srgbClr val="FFFFCC"/>
        </a:solidFill>
        <a:ln w="12700" cap="flat" cmpd="sng" algn="ctr">
          <a:solidFill>
            <a:schemeClr val="accent4">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430" tIns="11430" rIns="11430" bIns="11430" numCol="1" spcCol="1270" anchor="ctr" anchorCtr="0">
          <a:noAutofit/>
        </a:bodyPr>
        <a:lstStyle/>
        <a:p>
          <a:pPr lvl="0" algn="ctr" defTabSz="400050">
            <a:lnSpc>
              <a:spcPct val="90000"/>
            </a:lnSpc>
            <a:spcBef>
              <a:spcPct val="0"/>
            </a:spcBef>
            <a:spcAft>
              <a:spcPct val="35000"/>
            </a:spcAft>
          </a:pPr>
          <a:r>
            <a:rPr lang="es-ES" sz="900" b="1" kern="1200"/>
            <a:t>Sostenibilidad</a:t>
          </a:r>
        </a:p>
      </dsp:txBody>
      <dsp:txXfrm>
        <a:off x="2989545" y="1057847"/>
        <a:ext cx="707491" cy="707491"/>
      </dsp:txXfrm>
    </dsp:sp>
    <dsp:sp modelId="{173AB8C4-0738-49C7-B0F7-EFE6BF081786}">
      <dsp:nvSpPr>
        <dsp:cNvPr id="0" name=""/>
        <dsp:cNvSpPr/>
      </dsp:nvSpPr>
      <dsp:spPr>
        <a:xfrm>
          <a:off x="3031184" y="591"/>
          <a:ext cx="700380" cy="700380"/>
        </a:xfrm>
        <a:prstGeom prst="ellipse">
          <a:avLst/>
        </a:prstGeom>
        <a:solidFill>
          <a:schemeClr val="lt1">
            <a:hueOff val="0"/>
            <a:satOff val="0"/>
            <a:lumOff val="0"/>
            <a:alphaOff val="0"/>
          </a:schemeClr>
        </a:solidFill>
        <a:ln w="12700" cap="flat" cmpd="sng" algn="ctr">
          <a:solidFill>
            <a:schemeClr val="accent4">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430" tIns="11430" rIns="11430" bIns="11430" numCol="1" spcCol="1270" anchor="ctr" anchorCtr="0">
          <a:noAutofit/>
        </a:bodyPr>
        <a:lstStyle/>
        <a:p>
          <a:pPr lvl="0" algn="ctr" defTabSz="400050">
            <a:lnSpc>
              <a:spcPct val="90000"/>
            </a:lnSpc>
            <a:spcBef>
              <a:spcPct val="0"/>
            </a:spcBef>
            <a:spcAft>
              <a:spcPct val="35000"/>
            </a:spcAft>
          </a:pPr>
          <a:r>
            <a:rPr lang="es-ES" sz="900" kern="1200"/>
            <a:t>Pertinencia</a:t>
          </a:r>
        </a:p>
      </dsp:txBody>
      <dsp:txXfrm>
        <a:off x="3133752" y="103159"/>
        <a:ext cx="495244" cy="495244"/>
      </dsp:txXfrm>
    </dsp:sp>
    <dsp:sp modelId="{96A4426A-36C6-4627-932E-CF09C93ADFE6}">
      <dsp:nvSpPr>
        <dsp:cNvPr id="0" name=""/>
        <dsp:cNvSpPr/>
      </dsp:nvSpPr>
      <dsp:spPr>
        <a:xfrm>
          <a:off x="4040076" y="733594"/>
          <a:ext cx="700380" cy="700380"/>
        </a:xfrm>
        <a:prstGeom prst="ellipse">
          <a:avLst/>
        </a:prstGeom>
        <a:solidFill>
          <a:schemeClr val="lt1">
            <a:hueOff val="0"/>
            <a:satOff val="0"/>
            <a:lumOff val="0"/>
            <a:alphaOff val="0"/>
          </a:schemeClr>
        </a:solidFill>
        <a:ln w="12700" cap="flat" cmpd="sng" algn="ctr">
          <a:solidFill>
            <a:schemeClr val="accent4">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430" tIns="11430" rIns="11430" bIns="11430" numCol="1" spcCol="1270" anchor="ctr" anchorCtr="0">
          <a:noAutofit/>
        </a:bodyPr>
        <a:lstStyle/>
        <a:p>
          <a:pPr lvl="0" algn="ctr" defTabSz="400050">
            <a:lnSpc>
              <a:spcPct val="90000"/>
            </a:lnSpc>
            <a:spcBef>
              <a:spcPct val="0"/>
            </a:spcBef>
            <a:spcAft>
              <a:spcPct val="35000"/>
            </a:spcAft>
          </a:pPr>
          <a:r>
            <a:rPr lang="es-ES" sz="900" kern="1200"/>
            <a:t>Acreditación</a:t>
          </a:r>
        </a:p>
      </dsp:txBody>
      <dsp:txXfrm>
        <a:off x="4142644" y="836162"/>
        <a:ext cx="495244" cy="495244"/>
      </dsp:txXfrm>
    </dsp:sp>
    <dsp:sp modelId="{7487FCBD-3AA7-4B28-8AD5-05D89FB9A203}">
      <dsp:nvSpPr>
        <dsp:cNvPr id="0" name=""/>
        <dsp:cNvSpPr/>
      </dsp:nvSpPr>
      <dsp:spPr>
        <a:xfrm>
          <a:off x="3654713" y="1919618"/>
          <a:ext cx="700380" cy="700380"/>
        </a:xfrm>
        <a:prstGeom prst="ellipse">
          <a:avLst/>
        </a:prstGeom>
        <a:solidFill>
          <a:schemeClr val="lt1">
            <a:hueOff val="0"/>
            <a:satOff val="0"/>
            <a:lumOff val="0"/>
            <a:alphaOff val="0"/>
          </a:schemeClr>
        </a:solidFill>
        <a:ln w="12700" cap="flat" cmpd="sng" algn="ctr">
          <a:solidFill>
            <a:schemeClr val="accent4">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430" tIns="11430" rIns="11430" bIns="11430" numCol="1" spcCol="1270" anchor="ctr" anchorCtr="0">
          <a:noAutofit/>
        </a:bodyPr>
        <a:lstStyle/>
        <a:p>
          <a:pPr lvl="0" algn="ctr" defTabSz="400050">
            <a:lnSpc>
              <a:spcPct val="90000"/>
            </a:lnSpc>
            <a:spcBef>
              <a:spcPct val="0"/>
            </a:spcBef>
            <a:spcAft>
              <a:spcPct val="35000"/>
            </a:spcAft>
          </a:pPr>
          <a:r>
            <a:rPr lang="es-ES" sz="900" kern="1200"/>
            <a:t>Fopedeupo/Financiamiento</a:t>
          </a:r>
        </a:p>
      </dsp:txBody>
      <dsp:txXfrm>
        <a:off x="3757281" y="2022186"/>
        <a:ext cx="495244" cy="495244"/>
      </dsp:txXfrm>
    </dsp:sp>
    <dsp:sp modelId="{D90D72AD-2245-49F5-B78A-61D704DC85B1}">
      <dsp:nvSpPr>
        <dsp:cNvPr id="0" name=""/>
        <dsp:cNvSpPr/>
      </dsp:nvSpPr>
      <dsp:spPr>
        <a:xfrm>
          <a:off x="2407654" y="1919618"/>
          <a:ext cx="700380" cy="700380"/>
        </a:xfrm>
        <a:prstGeom prst="ellipse">
          <a:avLst/>
        </a:prstGeom>
        <a:solidFill>
          <a:schemeClr val="lt1">
            <a:hueOff val="0"/>
            <a:satOff val="0"/>
            <a:lumOff val="0"/>
            <a:alphaOff val="0"/>
          </a:schemeClr>
        </a:solidFill>
        <a:ln w="12700" cap="flat" cmpd="sng" algn="ctr">
          <a:solidFill>
            <a:schemeClr val="accent4">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430" tIns="11430" rIns="11430" bIns="11430" numCol="1" spcCol="1270" anchor="ctr" anchorCtr="0">
          <a:noAutofit/>
        </a:bodyPr>
        <a:lstStyle/>
        <a:p>
          <a:pPr lvl="0" algn="ctr" defTabSz="400050">
            <a:lnSpc>
              <a:spcPct val="90000"/>
            </a:lnSpc>
            <a:spcBef>
              <a:spcPct val="0"/>
            </a:spcBef>
            <a:spcAft>
              <a:spcPct val="35000"/>
            </a:spcAft>
          </a:pPr>
          <a:r>
            <a:rPr lang="es-ES" sz="900" kern="1200"/>
            <a:t>Públicos - audiencias en arte</a:t>
          </a:r>
        </a:p>
      </dsp:txBody>
      <dsp:txXfrm>
        <a:off x="2510222" y="2022186"/>
        <a:ext cx="495244" cy="495244"/>
      </dsp:txXfrm>
    </dsp:sp>
    <dsp:sp modelId="{6ED34BE0-B292-4779-BEDC-A503CFC80B4A}">
      <dsp:nvSpPr>
        <dsp:cNvPr id="0" name=""/>
        <dsp:cNvSpPr/>
      </dsp:nvSpPr>
      <dsp:spPr>
        <a:xfrm>
          <a:off x="2022292" y="733594"/>
          <a:ext cx="700380" cy="700380"/>
        </a:xfrm>
        <a:prstGeom prst="ellipse">
          <a:avLst/>
        </a:prstGeom>
        <a:solidFill>
          <a:schemeClr val="lt1">
            <a:hueOff val="0"/>
            <a:satOff val="0"/>
            <a:lumOff val="0"/>
            <a:alphaOff val="0"/>
          </a:schemeClr>
        </a:solidFill>
        <a:ln w="12700" cap="flat" cmpd="sng" algn="ctr">
          <a:solidFill>
            <a:schemeClr val="accent4">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430" tIns="11430" rIns="11430" bIns="11430" numCol="1" spcCol="1270" anchor="ctr" anchorCtr="0">
          <a:noAutofit/>
        </a:bodyPr>
        <a:lstStyle/>
        <a:p>
          <a:pPr lvl="0" algn="ctr" defTabSz="400050">
            <a:lnSpc>
              <a:spcPct val="90000"/>
            </a:lnSpc>
            <a:spcBef>
              <a:spcPct val="0"/>
            </a:spcBef>
            <a:spcAft>
              <a:spcPct val="35000"/>
            </a:spcAft>
          </a:pPr>
          <a:r>
            <a:rPr lang="es-ES" sz="900" kern="1200"/>
            <a:t>Autogestión</a:t>
          </a:r>
        </a:p>
      </dsp:txBody>
      <dsp:txXfrm>
        <a:off x="2124860" y="836162"/>
        <a:ext cx="495244" cy="495244"/>
      </dsp:txXfrm>
    </dsp:sp>
  </dsp:spTree>
</dsp:drawing>
</file>

<file path=xl/diagrams/drawing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4FCB91BA-CC2F-4C3D-BFA5-633E67E8E40A}">
      <dsp:nvSpPr>
        <dsp:cNvPr id="0" name=""/>
        <dsp:cNvSpPr/>
      </dsp:nvSpPr>
      <dsp:spPr>
        <a:xfrm rot="5400000">
          <a:off x="116" y="564166"/>
          <a:ext cx="1510813" cy="1511046"/>
        </a:xfrm>
        <a:prstGeom prst="blockArc">
          <a:avLst>
            <a:gd name="adj1" fmla="val 13500000"/>
            <a:gd name="adj2" fmla="val 18900000"/>
            <a:gd name="adj3" fmla="val 4960"/>
          </a:avLst>
        </a:prstGeom>
        <a:gradFill rotWithShape="0">
          <a:gsLst>
            <a:gs pos="0">
              <a:schemeClr val="accent2">
                <a:alpha val="90000"/>
                <a:hueOff val="0"/>
                <a:satOff val="0"/>
                <a:lumOff val="0"/>
                <a:alphaOff val="0"/>
                <a:satMod val="103000"/>
                <a:lumMod val="102000"/>
                <a:tint val="94000"/>
              </a:schemeClr>
            </a:gs>
            <a:gs pos="50000">
              <a:schemeClr val="accent2">
                <a:alpha val="90000"/>
                <a:hueOff val="0"/>
                <a:satOff val="0"/>
                <a:lumOff val="0"/>
                <a:alphaOff val="0"/>
                <a:satMod val="110000"/>
                <a:lumMod val="100000"/>
                <a:shade val="100000"/>
              </a:schemeClr>
            </a:gs>
            <a:gs pos="100000">
              <a:schemeClr val="accent2">
                <a:alpha val="90000"/>
                <a:hueOff val="0"/>
                <a:satOff val="0"/>
                <a:lumOff val="0"/>
                <a:alphaOff val="0"/>
                <a:lumMod val="99000"/>
                <a:satMod val="120000"/>
                <a:shade val="78000"/>
              </a:schemeClr>
            </a:gs>
          </a:gsLst>
          <a:lin ang="5400000" scaled="0"/>
        </a:gradFill>
        <a:ln>
          <a:noFill/>
        </a:ln>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sp>
    <dsp:sp modelId="{9767CB12-9A2A-4E11-AC7C-8936CB2F85DC}">
      <dsp:nvSpPr>
        <dsp:cNvPr id="0" name=""/>
        <dsp:cNvSpPr/>
      </dsp:nvSpPr>
      <dsp:spPr>
        <a:xfrm rot="16200000">
          <a:off x="1555053" y="564166"/>
          <a:ext cx="1510813" cy="1511046"/>
        </a:xfrm>
        <a:prstGeom prst="blockArc">
          <a:avLst>
            <a:gd name="adj1" fmla="val 13500000"/>
            <a:gd name="adj2" fmla="val 18900000"/>
            <a:gd name="adj3" fmla="val 4960"/>
          </a:avLst>
        </a:prstGeom>
        <a:gradFill rotWithShape="0">
          <a:gsLst>
            <a:gs pos="0">
              <a:schemeClr val="accent2">
                <a:alpha val="90000"/>
                <a:hueOff val="0"/>
                <a:satOff val="0"/>
                <a:lumOff val="0"/>
                <a:alphaOff val="-13333"/>
                <a:satMod val="103000"/>
                <a:lumMod val="102000"/>
                <a:tint val="94000"/>
              </a:schemeClr>
            </a:gs>
            <a:gs pos="50000">
              <a:schemeClr val="accent2">
                <a:alpha val="90000"/>
                <a:hueOff val="0"/>
                <a:satOff val="0"/>
                <a:lumOff val="0"/>
                <a:alphaOff val="-13333"/>
                <a:satMod val="110000"/>
                <a:lumMod val="100000"/>
                <a:shade val="100000"/>
              </a:schemeClr>
            </a:gs>
            <a:gs pos="100000">
              <a:schemeClr val="accent2">
                <a:alpha val="90000"/>
                <a:hueOff val="0"/>
                <a:satOff val="0"/>
                <a:lumOff val="0"/>
                <a:alphaOff val="-13333"/>
                <a:lumMod val="99000"/>
                <a:satMod val="120000"/>
                <a:shade val="78000"/>
              </a:schemeClr>
            </a:gs>
          </a:gsLst>
          <a:lin ang="5400000" scaled="0"/>
        </a:gradFill>
        <a:ln>
          <a:noFill/>
        </a:ln>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sp>
    <dsp:sp modelId="{C2980C43-F13F-4202-8DD5-AF7EA47AB4B7}">
      <dsp:nvSpPr>
        <dsp:cNvPr id="0" name=""/>
        <dsp:cNvSpPr/>
      </dsp:nvSpPr>
      <dsp:spPr>
        <a:xfrm>
          <a:off x="1733702" y="1876657"/>
          <a:ext cx="1147114" cy="302259"/>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53340" tIns="53340" rIns="53340" bIns="53340" numCol="1" spcCol="1270" anchor="ctr" anchorCtr="0">
          <a:noAutofit/>
        </a:bodyPr>
        <a:lstStyle/>
        <a:p>
          <a:pPr lvl="0" algn="ctr" defTabSz="622300">
            <a:lnSpc>
              <a:spcPct val="90000"/>
            </a:lnSpc>
            <a:spcBef>
              <a:spcPct val="0"/>
            </a:spcBef>
            <a:spcAft>
              <a:spcPct val="35000"/>
            </a:spcAft>
          </a:pPr>
          <a:r>
            <a:rPr lang="es-ES" sz="1400" kern="1200"/>
            <a:t>misión</a:t>
          </a:r>
        </a:p>
      </dsp:txBody>
      <dsp:txXfrm>
        <a:off x="1733702" y="1876657"/>
        <a:ext cx="1147114" cy="302259"/>
      </dsp:txXfrm>
    </dsp:sp>
    <dsp:sp modelId="{958DDCE2-FD65-4DEF-8F05-ECD36FCEEAEA}">
      <dsp:nvSpPr>
        <dsp:cNvPr id="0" name=""/>
        <dsp:cNvSpPr/>
      </dsp:nvSpPr>
      <dsp:spPr>
        <a:xfrm rot="5400000">
          <a:off x="1506590" y="564166"/>
          <a:ext cx="1510813" cy="1511046"/>
        </a:xfrm>
        <a:prstGeom prst="blockArc">
          <a:avLst>
            <a:gd name="adj1" fmla="val 13500000"/>
            <a:gd name="adj2" fmla="val 18900000"/>
            <a:gd name="adj3" fmla="val 4960"/>
          </a:avLst>
        </a:prstGeom>
        <a:gradFill rotWithShape="0">
          <a:gsLst>
            <a:gs pos="0">
              <a:schemeClr val="accent2">
                <a:alpha val="90000"/>
                <a:hueOff val="0"/>
                <a:satOff val="0"/>
                <a:lumOff val="0"/>
                <a:alphaOff val="-26667"/>
                <a:satMod val="103000"/>
                <a:lumMod val="102000"/>
                <a:tint val="94000"/>
              </a:schemeClr>
            </a:gs>
            <a:gs pos="50000">
              <a:schemeClr val="accent2">
                <a:alpha val="90000"/>
                <a:hueOff val="0"/>
                <a:satOff val="0"/>
                <a:lumOff val="0"/>
                <a:alphaOff val="-26667"/>
                <a:satMod val="110000"/>
                <a:lumMod val="100000"/>
                <a:shade val="100000"/>
              </a:schemeClr>
            </a:gs>
            <a:gs pos="100000">
              <a:schemeClr val="accent2">
                <a:alpha val="90000"/>
                <a:hueOff val="0"/>
                <a:satOff val="0"/>
                <a:lumOff val="0"/>
                <a:alphaOff val="-26667"/>
                <a:lumMod val="99000"/>
                <a:satMod val="120000"/>
                <a:shade val="78000"/>
              </a:schemeClr>
            </a:gs>
          </a:gsLst>
          <a:lin ang="5400000" scaled="0"/>
        </a:gradFill>
        <a:ln>
          <a:noFill/>
        </a:ln>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sp>
    <dsp:sp modelId="{724E2898-D559-4E87-9768-FE7320D45E25}">
      <dsp:nvSpPr>
        <dsp:cNvPr id="0" name=""/>
        <dsp:cNvSpPr/>
      </dsp:nvSpPr>
      <dsp:spPr>
        <a:xfrm rot="16200000">
          <a:off x="3061070" y="564166"/>
          <a:ext cx="1510813" cy="1511046"/>
        </a:xfrm>
        <a:prstGeom prst="blockArc">
          <a:avLst>
            <a:gd name="adj1" fmla="val 13500000"/>
            <a:gd name="adj2" fmla="val 18900000"/>
            <a:gd name="adj3" fmla="val 4960"/>
          </a:avLst>
        </a:prstGeom>
        <a:gradFill rotWithShape="0">
          <a:gsLst>
            <a:gs pos="0">
              <a:schemeClr val="accent2">
                <a:alpha val="90000"/>
                <a:hueOff val="0"/>
                <a:satOff val="0"/>
                <a:lumOff val="0"/>
                <a:alphaOff val="-40000"/>
                <a:satMod val="103000"/>
                <a:lumMod val="102000"/>
                <a:tint val="94000"/>
              </a:schemeClr>
            </a:gs>
            <a:gs pos="50000">
              <a:schemeClr val="accent2">
                <a:alpha val="90000"/>
                <a:hueOff val="0"/>
                <a:satOff val="0"/>
                <a:lumOff val="0"/>
                <a:alphaOff val="-40000"/>
                <a:satMod val="110000"/>
                <a:lumMod val="100000"/>
                <a:shade val="100000"/>
              </a:schemeClr>
            </a:gs>
            <a:gs pos="100000">
              <a:schemeClr val="accent2">
                <a:alpha val="90000"/>
                <a:hueOff val="0"/>
                <a:satOff val="0"/>
                <a:lumOff val="0"/>
                <a:alphaOff val="-40000"/>
                <a:lumMod val="99000"/>
                <a:satMod val="120000"/>
                <a:shade val="78000"/>
              </a:schemeClr>
            </a:gs>
          </a:gsLst>
          <a:lin ang="5400000" scaled="0"/>
        </a:gradFill>
        <a:ln>
          <a:noFill/>
        </a:ln>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sp>
    <dsp:sp modelId="{D5B341E9-287B-422F-B9EF-965B1305DBB0}">
      <dsp:nvSpPr>
        <dsp:cNvPr id="0" name=""/>
        <dsp:cNvSpPr/>
      </dsp:nvSpPr>
      <dsp:spPr>
        <a:xfrm>
          <a:off x="3129534" y="1876657"/>
          <a:ext cx="1147114" cy="302259"/>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53340" tIns="53340" rIns="53340" bIns="53340" numCol="1" spcCol="1270" anchor="ctr" anchorCtr="0">
          <a:noAutofit/>
        </a:bodyPr>
        <a:lstStyle/>
        <a:p>
          <a:pPr lvl="0" algn="ctr" defTabSz="622300">
            <a:lnSpc>
              <a:spcPct val="90000"/>
            </a:lnSpc>
            <a:spcBef>
              <a:spcPct val="0"/>
            </a:spcBef>
            <a:spcAft>
              <a:spcPct val="35000"/>
            </a:spcAft>
          </a:pPr>
          <a:r>
            <a:rPr lang="es-ES" sz="1400" kern="1200"/>
            <a:t>Visión</a:t>
          </a:r>
        </a:p>
      </dsp:txBody>
      <dsp:txXfrm>
        <a:off x="3129534" y="1876657"/>
        <a:ext cx="1147114" cy="302259"/>
      </dsp:txXfrm>
    </dsp:sp>
    <dsp:sp modelId="{C4F522F5-C22C-42B5-82FD-E3AB339A7598}">
      <dsp:nvSpPr>
        <dsp:cNvPr id="0" name=""/>
        <dsp:cNvSpPr/>
      </dsp:nvSpPr>
      <dsp:spPr>
        <a:xfrm>
          <a:off x="1696842" y="997799"/>
          <a:ext cx="692219" cy="692219"/>
        </a:xfrm>
        <a:prstGeom prst="ellipse">
          <a:avLst/>
        </a:prstGeom>
        <a:solidFill>
          <a:schemeClr val="accent2">
            <a:shade val="80000"/>
            <a:alpha val="50000"/>
            <a:hueOff val="0"/>
            <a:satOff val="0"/>
            <a:lumOff val="0"/>
            <a:alphaOff val="0"/>
          </a:schemeClr>
        </a:solidFill>
        <a:ln>
          <a:noFill/>
        </a:ln>
        <a:effectLst/>
        <a:scene3d>
          <a:camera prst="orthographicFront"/>
          <a:lightRig rig="flat" dir="t"/>
        </a:scene3d>
        <a:sp3d prstMaterial="plastic">
          <a:bevelT w="120900" h="88900"/>
          <a:bevelB w="88900" h="31750" prst="angle"/>
        </a:sp3d>
      </dsp:spPr>
      <dsp:style>
        <a:lnRef idx="0">
          <a:scrgbClr r="0" g="0" b="0"/>
        </a:lnRef>
        <a:fillRef idx="1">
          <a:scrgbClr r="0" g="0" b="0"/>
        </a:fillRef>
        <a:effectRef idx="1">
          <a:scrgbClr r="0" g="0" b="0"/>
        </a:effectRef>
        <a:fontRef idx="minor">
          <a:schemeClr val="tx1"/>
        </a:fontRef>
      </dsp:style>
      <dsp:txBody>
        <a:bodyPr spcFirstLastPara="0" vert="horz" wrap="square" lIns="0" tIns="0" rIns="0" bIns="0" numCol="1" spcCol="1270" anchor="ctr" anchorCtr="0">
          <a:noAutofit/>
        </a:bodyPr>
        <a:lstStyle/>
        <a:p>
          <a:pPr lvl="0" algn="ctr" defTabSz="266700">
            <a:lnSpc>
              <a:spcPct val="90000"/>
            </a:lnSpc>
            <a:spcBef>
              <a:spcPct val="0"/>
            </a:spcBef>
            <a:spcAft>
              <a:spcPct val="35000"/>
            </a:spcAft>
          </a:pPr>
          <a:r>
            <a:rPr lang="es-ES" sz="600" kern="1200"/>
            <a:t>Acreditaión</a:t>
          </a:r>
        </a:p>
      </dsp:txBody>
      <dsp:txXfrm>
        <a:off x="1793504" y="1079426"/>
        <a:ext cx="399117" cy="528964"/>
      </dsp:txXfrm>
    </dsp:sp>
    <dsp:sp modelId="{3C72835F-A29D-4EAC-AAED-FD8779296218}">
      <dsp:nvSpPr>
        <dsp:cNvPr id="0" name=""/>
        <dsp:cNvSpPr/>
      </dsp:nvSpPr>
      <dsp:spPr>
        <a:xfrm>
          <a:off x="2195739" y="997799"/>
          <a:ext cx="692219" cy="692219"/>
        </a:xfrm>
        <a:prstGeom prst="ellipse">
          <a:avLst/>
        </a:prstGeom>
        <a:solidFill>
          <a:schemeClr val="accent2">
            <a:shade val="80000"/>
            <a:alpha val="50000"/>
            <a:hueOff val="8"/>
            <a:satOff val="2274"/>
            <a:lumOff val="781"/>
            <a:alphaOff val="-4286"/>
          </a:schemeClr>
        </a:solidFill>
        <a:ln>
          <a:noFill/>
        </a:ln>
        <a:effectLst/>
        <a:scene3d>
          <a:camera prst="orthographicFront"/>
          <a:lightRig rig="flat" dir="t"/>
        </a:scene3d>
        <a:sp3d prstMaterial="plastic">
          <a:bevelT w="120900" h="88900"/>
          <a:bevelB w="88900" h="31750" prst="angle"/>
        </a:sp3d>
      </dsp:spPr>
      <dsp:style>
        <a:lnRef idx="0">
          <a:scrgbClr r="0" g="0" b="0"/>
        </a:lnRef>
        <a:fillRef idx="1">
          <a:scrgbClr r="0" g="0" b="0"/>
        </a:fillRef>
        <a:effectRef idx="1">
          <a:scrgbClr r="0" g="0" b="0"/>
        </a:effectRef>
        <a:fontRef idx="minor">
          <a:schemeClr val="tx1"/>
        </a:fontRef>
      </dsp:style>
      <dsp:txBody>
        <a:bodyPr spcFirstLastPara="0" vert="horz" wrap="square" lIns="0" tIns="0" rIns="0" bIns="0" numCol="1" spcCol="1270" anchor="ctr" anchorCtr="0">
          <a:noAutofit/>
        </a:bodyPr>
        <a:lstStyle/>
        <a:p>
          <a:pPr lvl="0" algn="ctr" defTabSz="266700">
            <a:lnSpc>
              <a:spcPct val="90000"/>
            </a:lnSpc>
            <a:spcBef>
              <a:spcPct val="0"/>
            </a:spcBef>
            <a:spcAft>
              <a:spcPct val="35000"/>
            </a:spcAft>
          </a:pPr>
          <a:r>
            <a:rPr lang="es-ES" sz="600" kern="1200"/>
            <a:t>Fopedupo</a:t>
          </a:r>
        </a:p>
      </dsp:txBody>
      <dsp:txXfrm>
        <a:off x="2392180" y="1079426"/>
        <a:ext cx="399117" cy="528964"/>
      </dsp:txXfrm>
    </dsp:sp>
    <dsp:sp modelId="{194EE0F4-6509-4051-8D40-2DBD45146AEE}">
      <dsp:nvSpPr>
        <dsp:cNvPr id="0" name=""/>
        <dsp:cNvSpPr/>
      </dsp:nvSpPr>
      <dsp:spPr>
        <a:xfrm>
          <a:off x="435790" y="793633"/>
          <a:ext cx="478714" cy="478725"/>
        </a:xfrm>
        <a:prstGeom prst="ellipse">
          <a:avLst/>
        </a:prstGeom>
        <a:solidFill>
          <a:schemeClr val="accent2">
            <a:shade val="80000"/>
            <a:alpha val="50000"/>
            <a:hueOff val="16"/>
            <a:satOff val="4548"/>
            <a:lumOff val="1562"/>
            <a:alphaOff val="-8571"/>
          </a:schemeClr>
        </a:solidFill>
        <a:ln>
          <a:noFill/>
        </a:ln>
        <a:effectLst/>
        <a:scene3d>
          <a:camera prst="orthographicFront"/>
          <a:lightRig rig="flat" dir="t"/>
        </a:scene3d>
        <a:sp3d prstMaterial="plastic">
          <a:bevelT w="120900" h="88900"/>
          <a:bevelB w="88900" h="31750" prst="angle"/>
        </a:sp3d>
      </dsp:spPr>
      <dsp:style>
        <a:lnRef idx="0">
          <a:scrgbClr r="0" g="0" b="0"/>
        </a:lnRef>
        <a:fillRef idx="1">
          <a:scrgbClr r="0" g="0" b="0"/>
        </a:fillRef>
        <a:effectRef idx="1">
          <a:scrgbClr r="0" g="0" b="0"/>
        </a:effectRef>
        <a:fontRef idx="minor">
          <a:schemeClr val="tx1"/>
        </a:fontRef>
      </dsp:style>
      <dsp:txBody>
        <a:bodyPr spcFirstLastPara="0" vert="horz" wrap="square" lIns="19050" tIns="19050" rIns="19050" bIns="19050" numCol="1" spcCol="1270" anchor="ctr" anchorCtr="0">
          <a:noAutofit/>
        </a:bodyPr>
        <a:lstStyle/>
        <a:p>
          <a:pPr lvl="0" algn="ctr" defTabSz="222250">
            <a:lnSpc>
              <a:spcPct val="90000"/>
            </a:lnSpc>
            <a:spcBef>
              <a:spcPct val="0"/>
            </a:spcBef>
            <a:spcAft>
              <a:spcPct val="35000"/>
            </a:spcAft>
          </a:pPr>
          <a:r>
            <a:rPr lang="es-ES" sz="500" kern="1200"/>
            <a:t>Pertinencia</a:t>
          </a:r>
        </a:p>
      </dsp:txBody>
      <dsp:txXfrm>
        <a:off x="505896" y="863741"/>
        <a:ext cx="338502" cy="338509"/>
      </dsp:txXfrm>
    </dsp:sp>
    <dsp:sp modelId="{8D61A66A-EBAF-4DAC-8E49-F83578928205}">
      <dsp:nvSpPr>
        <dsp:cNvPr id="0" name=""/>
        <dsp:cNvSpPr/>
      </dsp:nvSpPr>
      <dsp:spPr>
        <a:xfrm>
          <a:off x="259232" y="1193869"/>
          <a:ext cx="235148" cy="235054"/>
        </a:xfrm>
        <a:prstGeom prst="ellipse">
          <a:avLst/>
        </a:prstGeom>
        <a:solidFill>
          <a:schemeClr val="accent2">
            <a:shade val="80000"/>
            <a:alpha val="50000"/>
            <a:hueOff val="24"/>
            <a:satOff val="6822"/>
            <a:lumOff val="2343"/>
            <a:alphaOff val="-12857"/>
          </a:schemeClr>
        </a:solidFill>
        <a:ln>
          <a:noFill/>
        </a:ln>
        <a:effectLst/>
        <a:scene3d>
          <a:camera prst="orthographicFront"/>
          <a:lightRig rig="flat" dir="t"/>
        </a:scene3d>
        <a:sp3d prstMaterial="plastic">
          <a:bevelT w="120900" h="88900"/>
          <a:bevelB w="88900" h="31750" prst="angle"/>
        </a:sp3d>
      </dsp:spPr>
      <dsp:style>
        <a:lnRef idx="0">
          <a:scrgbClr r="0" g="0" b="0"/>
        </a:lnRef>
        <a:fillRef idx="1">
          <a:scrgbClr r="0" g="0" b="0"/>
        </a:fillRef>
        <a:effectRef idx="1">
          <a:scrgbClr r="0" g="0" b="0"/>
        </a:effectRef>
        <a:fontRef idx="minor">
          <a:schemeClr val="tx1"/>
        </a:fontRef>
      </dsp:style>
    </dsp:sp>
    <dsp:sp modelId="{95E68FBF-07AA-4004-8D8B-B6A6B803A6AD}">
      <dsp:nvSpPr>
        <dsp:cNvPr id="0" name=""/>
        <dsp:cNvSpPr/>
      </dsp:nvSpPr>
      <dsp:spPr>
        <a:xfrm>
          <a:off x="953789" y="887800"/>
          <a:ext cx="136823" cy="136734"/>
        </a:xfrm>
        <a:prstGeom prst="ellipse">
          <a:avLst/>
        </a:prstGeom>
        <a:solidFill>
          <a:schemeClr val="accent2">
            <a:shade val="80000"/>
            <a:alpha val="50000"/>
            <a:hueOff val="33"/>
            <a:satOff val="9095"/>
            <a:lumOff val="3124"/>
            <a:alphaOff val="-17143"/>
          </a:schemeClr>
        </a:solidFill>
        <a:ln>
          <a:noFill/>
        </a:ln>
        <a:effectLst/>
        <a:scene3d>
          <a:camera prst="orthographicFront"/>
          <a:lightRig rig="flat" dir="t"/>
        </a:scene3d>
        <a:sp3d prstMaterial="plastic">
          <a:bevelT w="120900" h="88900"/>
          <a:bevelB w="88900" h="31750" prst="angle"/>
        </a:sp3d>
      </dsp:spPr>
      <dsp:style>
        <a:lnRef idx="0">
          <a:scrgbClr r="0" g="0" b="0"/>
        </a:lnRef>
        <a:fillRef idx="1">
          <a:scrgbClr r="0" g="0" b="0"/>
        </a:fillRef>
        <a:effectRef idx="1">
          <a:scrgbClr r="0" g="0" b="0"/>
        </a:effectRef>
        <a:fontRef idx="minor">
          <a:schemeClr val="tx1"/>
        </a:fontRef>
      </dsp:style>
    </dsp:sp>
    <dsp:sp modelId="{2C0FFB8F-EEF9-4E29-9C54-5DB8C9541447}">
      <dsp:nvSpPr>
        <dsp:cNvPr id="0" name=""/>
        <dsp:cNvSpPr/>
      </dsp:nvSpPr>
      <dsp:spPr>
        <a:xfrm>
          <a:off x="902943" y="1079561"/>
          <a:ext cx="478714" cy="478725"/>
        </a:xfrm>
        <a:prstGeom prst="ellipse">
          <a:avLst/>
        </a:prstGeom>
        <a:solidFill>
          <a:schemeClr val="accent2">
            <a:shade val="80000"/>
            <a:alpha val="50000"/>
            <a:hueOff val="41"/>
            <a:satOff val="11369"/>
            <a:lumOff val="3905"/>
            <a:alphaOff val="-21429"/>
          </a:schemeClr>
        </a:solidFill>
        <a:ln>
          <a:noFill/>
        </a:ln>
        <a:effectLst/>
        <a:scene3d>
          <a:camera prst="orthographicFront"/>
          <a:lightRig rig="flat" dir="t"/>
        </a:scene3d>
        <a:sp3d prstMaterial="plastic">
          <a:bevelT w="120900" h="88900"/>
          <a:bevelB w="88900" h="31750" prst="angle"/>
        </a:sp3d>
      </dsp:spPr>
      <dsp:style>
        <a:lnRef idx="0">
          <a:scrgbClr r="0" g="0" b="0"/>
        </a:lnRef>
        <a:fillRef idx="1">
          <a:scrgbClr r="0" g="0" b="0"/>
        </a:fillRef>
        <a:effectRef idx="1">
          <a:scrgbClr r="0" g="0" b="0"/>
        </a:effectRef>
        <a:fontRef idx="minor">
          <a:schemeClr val="tx1"/>
        </a:fontRef>
      </dsp:style>
      <dsp:txBody>
        <a:bodyPr spcFirstLastPara="0" vert="horz" wrap="square" lIns="19050" tIns="19050" rIns="19050" bIns="19050" numCol="1" spcCol="1270" anchor="ctr" anchorCtr="0">
          <a:noAutofit/>
        </a:bodyPr>
        <a:lstStyle/>
        <a:p>
          <a:pPr lvl="0" algn="ctr" defTabSz="222250">
            <a:lnSpc>
              <a:spcPct val="90000"/>
            </a:lnSpc>
            <a:spcBef>
              <a:spcPct val="0"/>
            </a:spcBef>
            <a:spcAft>
              <a:spcPct val="35000"/>
            </a:spcAft>
          </a:pPr>
          <a:r>
            <a:rPr lang="es-ES" sz="500" kern="1200"/>
            <a:t>Autogestión</a:t>
          </a:r>
        </a:p>
      </dsp:txBody>
      <dsp:txXfrm>
        <a:off x="973049" y="1149669"/>
        <a:ext cx="338502" cy="338509"/>
      </dsp:txXfrm>
    </dsp:sp>
    <dsp:sp modelId="{4346038F-37E8-408B-9914-55D331E7E97E}">
      <dsp:nvSpPr>
        <dsp:cNvPr id="0" name=""/>
        <dsp:cNvSpPr/>
      </dsp:nvSpPr>
      <dsp:spPr>
        <a:xfrm>
          <a:off x="953003" y="1587564"/>
          <a:ext cx="136823" cy="136734"/>
        </a:xfrm>
        <a:prstGeom prst="ellipse">
          <a:avLst/>
        </a:prstGeom>
        <a:solidFill>
          <a:schemeClr val="accent2">
            <a:shade val="80000"/>
            <a:alpha val="50000"/>
            <a:hueOff val="49"/>
            <a:satOff val="13643"/>
            <a:lumOff val="4686"/>
            <a:alphaOff val="-25714"/>
          </a:schemeClr>
        </a:solidFill>
        <a:ln>
          <a:noFill/>
        </a:ln>
        <a:effectLst/>
        <a:scene3d>
          <a:camera prst="orthographicFront"/>
          <a:lightRig rig="flat" dir="t"/>
        </a:scene3d>
        <a:sp3d prstMaterial="plastic">
          <a:bevelT w="120900" h="88900"/>
          <a:bevelB w="88900" h="31750" prst="angle"/>
        </a:sp3d>
      </dsp:spPr>
      <dsp:style>
        <a:lnRef idx="0">
          <a:scrgbClr r="0" g="0" b="0"/>
        </a:lnRef>
        <a:fillRef idx="1">
          <a:scrgbClr r="0" g="0" b="0"/>
        </a:fillRef>
        <a:effectRef idx="1">
          <a:scrgbClr r="0" g="0" b="0"/>
        </a:effectRef>
        <a:fontRef idx="minor">
          <a:schemeClr val="tx1"/>
        </a:fontRef>
      </dsp:style>
    </dsp:sp>
    <dsp:sp modelId="{BFFD5D1E-DFE8-4581-B6CF-6456D7EF9D7E}">
      <dsp:nvSpPr>
        <dsp:cNvPr id="0" name=""/>
        <dsp:cNvSpPr/>
      </dsp:nvSpPr>
      <dsp:spPr>
        <a:xfrm>
          <a:off x="444320" y="1353133"/>
          <a:ext cx="478714" cy="478725"/>
        </a:xfrm>
        <a:prstGeom prst="ellipse">
          <a:avLst/>
        </a:prstGeom>
        <a:solidFill>
          <a:schemeClr val="accent2">
            <a:shade val="80000"/>
            <a:alpha val="50000"/>
            <a:hueOff val="57"/>
            <a:satOff val="15917"/>
            <a:lumOff val="5467"/>
            <a:alphaOff val="-30000"/>
          </a:schemeClr>
        </a:solidFill>
        <a:ln>
          <a:noFill/>
        </a:ln>
        <a:effectLst/>
        <a:scene3d>
          <a:camera prst="orthographicFront"/>
          <a:lightRig rig="flat" dir="t"/>
        </a:scene3d>
        <a:sp3d prstMaterial="plastic">
          <a:bevelT w="120900" h="88900"/>
          <a:bevelB w="88900" h="31750" prst="angle"/>
        </a:sp3d>
      </dsp:spPr>
      <dsp:style>
        <a:lnRef idx="0">
          <a:scrgbClr r="0" g="0" b="0"/>
        </a:lnRef>
        <a:fillRef idx="1">
          <a:scrgbClr r="0" g="0" b="0"/>
        </a:fillRef>
        <a:effectRef idx="1">
          <a:scrgbClr r="0" g="0" b="0"/>
        </a:effectRef>
        <a:fontRef idx="minor">
          <a:schemeClr val="tx1"/>
        </a:fontRef>
      </dsp:style>
      <dsp:txBody>
        <a:bodyPr spcFirstLastPara="0" vert="horz" wrap="square" lIns="19050" tIns="19050" rIns="19050" bIns="19050" numCol="1" spcCol="1270" anchor="ctr" anchorCtr="0">
          <a:noAutofit/>
        </a:bodyPr>
        <a:lstStyle/>
        <a:p>
          <a:pPr lvl="0" algn="ctr" defTabSz="222250">
            <a:lnSpc>
              <a:spcPct val="90000"/>
            </a:lnSpc>
            <a:spcBef>
              <a:spcPct val="0"/>
            </a:spcBef>
            <a:spcAft>
              <a:spcPct val="35000"/>
            </a:spcAft>
          </a:pPr>
          <a:r>
            <a:rPr lang="es-ES" sz="500" kern="1200"/>
            <a:t>Públicos</a:t>
          </a:r>
        </a:p>
      </dsp:txBody>
      <dsp:txXfrm>
        <a:off x="514426" y="1423241"/>
        <a:ext cx="338502" cy="338509"/>
      </dsp:txXfrm>
    </dsp:sp>
    <dsp:sp modelId="{4901E6D8-7223-49BF-8297-CE7F94CC6C4A}">
      <dsp:nvSpPr>
        <dsp:cNvPr id="0" name=""/>
        <dsp:cNvSpPr/>
      </dsp:nvSpPr>
      <dsp:spPr>
        <a:xfrm>
          <a:off x="3259836" y="876552"/>
          <a:ext cx="882395" cy="882236"/>
        </a:xfrm>
        <a:prstGeom prst="ellipse">
          <a:avLst/>
        </a:prstGeom>
        <a:gradFill rotWithShape="0">
          <a:gsLst>
            <a:gs pos="0">
              <a:schemeClr val="accent2">
                <a:alpha val="70000"/>
                <a:hueOff val="0"/>
                <a:satOff val="0"/>
                <a:lumOff val="0"/>
                <a:alphaOff val="0"/>
                <a:satMod val="103000"/>
                <a:lumMod val="102000"/>
                <a:tint val="94000"/>
              </a:schemeClr>
            </a:gs>
            <a:gs pos="50000">
              <a:schemeClr val="accent2">
                <a:alpha val="70000"/>
                <a:hueOff val="0"/>
                <a:satOff val="0"/>
                <a:lumOff val="0"/>
                <a:alphaOff val="0"/>
                <a:satMod val="110000"/>
                <a:lumMod val="100000"/>
                <a:shade val="100000"/>
              </a:schemeClr>
            </a:gs>
            <a:gs pos="100000">
              <a:schemeClr val="accent2">
                <a:alpha val="70000"/>
                <a:hueOff val="0"/>
                <a:satOff val="0"/>
                <a:lumOff val="0"/>
                <a:alphaOff val="0"/>
                <a:lumMod val="99000"/>
                <a:satMod val="120000"/>
                <a:shade val="78000"/>
              </a:schemeClr>
            </a:gs>
          </a:gsLst>
          <a:lin ang="5400000" scaled="0"/>
        </a:gradFill>
        <a:ln>
          <a:noFill/>
        </a:ln>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1">
          <a:scrgbClr r="0" g="0" b="0"/>
        </a:effectRef>
        <a:fontRef idx="minor">
          <a:schemeClr val="lt1"/>
        </a:fontRef>
      </dsp:style>
      <dsp:txBody>
        <a:bodyPr spcFirstLastPara="0" vert="horz" wrap="square" lIns="26670" tIns="26670" rIns="26670" bIns="26670" numCol="1" spcCol="1270" anchor="ctr" anchorCtr="0">
          <a:noAutofit/>
        </a:bodyPr>
        <a:lstStyle/>
        <a:p>
          <a:pPr lvl="0" algn="ctr" defTabSz="311150">
            <a:lnSpc>
              <a:spcPct val="90000"/>
            </a:lnSpc>
            <a:spcBef>
              <a:spcPct val="0"/>
            </a:spcBef>
            <a:spcAft>
              <a:spcPct val="35000"/>
            </a:spcAft>
          </a:pPr>
          <a:r>
            <a:rPr lang="es-ES" sz="700" kern="1200"/>
            <a:t>Sostenibilidad</a:t>
          </a:r>
        </a:p>
      </dsp:txBody>
      <dsp:txXfrm>
        <a:off x="3389060" y="1005752"/>
        <a:ext cx="623947" cy="623836"/>
      </dsp:txXfrm>
    </dsp:sp>
    <dsp:sp modelId="{3E759BE9-866A-4000-8BF3-64F030B42F44}">
      <dsp:nvSpPr>
        <dsp:cNvPr id="0" name=""/>
        <dsp:cNvSpPr/>
      </dsp:nvSpPr>
      <dsp:spPr>
        <a:xfrm>
          <a:off x="283921" y="1876657"/>
          <a:ext cx="1147114" cy="302259"/>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53340" tIns="53340" rIns="53340" bIns="53340" numCol="1" spcCol="1270" anchor="ctr" anchorCtr="0">
          <a:noAutofit/>
        </a:bodyPr>
        <a:lstStyle/>
        <a:p>
          <a:pPr lvl="0" algn="ctr" defTabSz="622300">
            <a:lnSpc>
              <a:spcPct val="90000"/>
            </a:lnSpc>
            <a:spcBef>
              <a:spcPct val="0"/>
            </a:spcBef>
            <a:spcAft>
              <a:spcPct val="35000"/>
            </a:spcAft>
          </a:pPr>
          <a:r>
            <a:rPr lang="es-ES" sz="1400" kern="1200"/>
            <a:t>misión</a:t>
          </a:r>
        </a:p>
      </dsp:txBody>
      <dsp:txXfrm>
        <a:off x="283921" y="1876657"/>
        <a:ext cx="1147114" cy="302259"/>
      </dsp:txXfrm>
    </dsp:sp>
  </dsp:spTree>
</dsp:drawing>
</file>

<file path=xl/diagrams/drawing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756AB1C-CB88-4F35-908F-DF83CCA661FB}">
      <dsp:nvSpPr>
        <dsp:cNvPr id="0" name=""/>
        <dsp:cNvSpPr/>
      </dsp:nvSpPr>
      <dsp:spPr>
        <a:xfrm>
          <a:off x="2296157" y="595945"/>
          <a:ext cx="1484634" cy="1484634"/>
        </a:xfrm>
        <a:prstGeom prst="ellipse">
          <a:avLst/>
        </a:prstGeom>
        <a:solidFill>
          <a:srgbClr val="F1DC8F">
            <a:alpha val="50000"/>
          </a:srgbClr>
        </a:solidFill>
        <a:ln>
          <a:noFill/>
        </a:ln>
        <a:effectLst/>
        <a:scene3d>
          <a:camera prst="orthographicFront"/>
          <a:lightRig rig="flat" dir="t"/>
        </a:scene3d>
        <a:sp3d prstMaterial="plastic">
          <a:bevelT w="120900" h="88900"/>
          <a:bevelB w="88900" h="31750" prst="angle"/>
        </a:sp3d>
      </dsp:spPr>
      <dsp:style>
        <a:lnRef idx="0">
          <a:scrgbClr r="0" g="0" b="0"/>
        </a:lnRef>
        <a:fillRef idx="1">
          <a:scrgbClr r="0" g="0" b="0"/>
        </a:fillRef>
        <a:effectRef idx="1">
          <a:scrgbClr r="0" g="0" b="0"/>
        </a:effectRef>
        <a:fontRef idx="minor">
          <a:schemeClr val="tx1"/>
        </a:fontRef>
      </dsp:style>
      <dsp:txBody>
        <a:bodyPr spcFirstLastPara="0" vert="horz" wrap="square" lIns="22860" tIns="22860" rIns="22860" bIns="22860" numCol="1" spcCol="1270" anchor="ctr" anchorCtr="0">
          <a:noAutofit/>
        </a:bodyPr>
        <a:lstStyle/>
        <a:p>
          <a:pPr lvl="0" algn="ctr" defTabSz="800100">
            <a:lnSpc>
              <a:spcPct val="90000"/>
            </a:lnSpc>
            <a:spcBef>
              <a:spcPct val="0"/>
            </a:spcBef>
            <a:spcAft>
              <a:spcPct val="35000"/>
            </a:spcAft>
          </a:pPr>
          <a:r>
            <a:rPr lang="es-ES" sz="1800" kern="1200"/>
            <a:t>UArtes</a:t>
          </a:r>
        </a:p>
      </dsp:txBody>
      <dsp:txXfrm>
        <a:off x="2513577" y="813365"/>
        <a:ext cx="1049794" cy="1049794"/>
      </dsp:txXfrm>
    </dsp:sp>
    <dsp:sp modelId="{D5EB3A6D-80E5-4863-AB8D-98121C0CA63E}">
      <dsp:nvSpPr>
        <dsp:cNvPr id="0" name=""/>
        <dsp:cNvSpPr/>
      </dsp:nvSpPr>
      <dsp:spPr>
        <a:xfrm>
          <a:off x="2667316" y="264"/>
          <a:ext cx="742317" cy="742317"/>
        </a:xfrm>
        <a:prstGeom prst="ellipse">
          <a:avLst/>
        </a:prstGeom>
        <a:solidFill>
          <a:srgbClr val="F1DC8F"/>
        </a:solidFill>
        <a:ln>
          <a:noFill/>
        </a:ln>
        <a:effectLst/>
        <a:scene3d>
          <a:camera prst="orthographicFront"/>
          <a:lightRig rig="flat" dir="t"/>
        </a:scene3d>
        <a:sp3d prstMaterial="plastic">
          <a:bevelT w="120900" h="88900"/>
          <a:bevelB w="88900" h="31750" prst="angle"/>
        </a:sp3d>
      </dsp:spPr>
      <dsp:style>
        <a:lnRef idx="0">
          <a:scrgbClr r="0" g="0" b="0"/>
        </a:lnRef>
        <a:fillRef idx="1">
          <a:scrgbClr r="0" g="0" b="0"/>
        </a:fillRef>
        <a:effectRef idx="1">
          <a:scrgbClr r="0" g="0" b="0"/>
        </a:effectRef>
        <a:fontRef idx="minor">
          <a:schemeClr val="tx1"/>
        </a:fontRef>
      </dsp:style>
      <dsp:txBody>
        <a:bodyPr spcFirstLastPara="0" vert="horz" wrap="square" lIns="11430" tIns="11430" rIns="11430" bIns="11430" numCol="1" spcCol="1270" anchor="ctr" anchorCtr="0">
          <a:noAutofit/>
        </a:bodyPr>
        <a:lstStyle/>
        <a:p>
          <a:pPr lvl="0" algn="ctr" defTabSz="400050">
            <a:lnSpc>
              <a:spcPct val="90000"/>
            </a:lnSpc>
            <a:spcBef>
              <a:spcPct val="0"/>
            </a:spcBef>
            <a:spcAft>
              <a:spcPct val="35000"/>
            </a:spcAft>
          </a:pPr>
          <a:r>
            <a:rPr lang="es-ES" sz="900" kern="1200"/>
            <a:t>Artes Escénicas AE</a:t>
          </a:r>
        </a:p>
      </dsp:txBody>
      <dsp:txXfrm>
        <a:off x="2776026" y="108974"/>
        <a:ext cx="524897" cy="524897"/>
      </dsp:txXfrm>
    </dsp:sp>
    <dsp:sp modelId="{68102C15-E02A-4A55-8556-006770041251}">
      <dsp:nvSpPr>
        <dsp:cNvPr id="0" name=""/>
        <dsp:cNvSpPr/>
      </dsp:nvSpPr>
      <dsp:spPr>
        <a:xfrm>
          <a:off x="3504623" y="483684"/>
          <a:ext cx="742317" cy="742317"/>
        </a:xfrm>
        <a:prstGeom prst="ellipse">
          <a:avLst/>
        </a:prstGeom>
        <a:solidFill>
          <a:srgbClr val="F1DC8F"/>
        </a:solidFill>
        <a:ln>
          <a:noFill/>
        </a:ln>
        <a:effectLst/>
        <a:scene3d>
          <a:camera prst="orthographicFront"/>
          <a:lightRig rig="flat" dir="t"/>
        </a:scene3d>
        <a:sp3d prstMaterial="plastic">
          <a:bevelT w="120900" h="88900"/>
          <a:bevelB w="88900" h="31750" prst="angle"/>
        </a:sp3d>
      </dsp:spPr>
      <dsp:style>
        <a:lnRef idx="0">
          <a:scrgbClr r="0" g="0" b="0"/>
        </a:lnRef>
        <a:fillRef idx="1">
          <a:scrgbClr r="0" g="0" b="0"/>
        </a:fillRef>
        <a:effectRef idx="1">
          <a:scrgbClr r="0" g="0" b="0"/>
        </a:effectRef>
        <a:fontRef idx="minor">
          <a:schemeClr val="tx1"/>
        </a:fontRef>
      </dsp:style>
      <dsp:txBody>
        <a:bodyPr spcFirstLastPara="0" vert="horz" wrap="square" lIns="11430" tIns="11430" rIns="11430" bIns="11430" numCol="1" spcCol="1270" anchor="ctr" anchorCtr="0">
          <a:noAutofit/>
        </a:bodyPr>
        <a:lstStyle/>
        <a:p>
          <a:pPr lvl="0" algn="ctr" defTabSz="400050">
            <a:lnSpc>
              <a:spcPct val="90000"/>
            </a:lnSpc>
            <a:spcBef>
              <a:spcPct val="0"/>
            </a:spcBef>
            <a:spcAft>
              <a:spcPct val="35000"/>
            </a:spcAft>
          </a:pPr>
          <a:r>
            <a:rPr lang="es-ES" sz="900" kern="1200"/>
            <a:t>Artes Visuales AV</a:t>
          </a:r>
        </a:p>
      </dsp:txBody>
      <dsp:txXfrm>
        <a:off x="3613333" y="592394"/>
        <a:ext cx="524897" cy="524897"/>
      </dsp:txXfrm>
    </dsp:sp>
    <dsp:sp modelId="{09DA330E-6E51-4384-AA0B-1E3C933AC4CF}">
      <dsp:nvSpPr>
        <dsp:cNvPr id="0" name=""/>
        <dsp:cNvSpPr/>
      </dsp:nvSpPr>
      <dsp:spPr>
        <a:xfrm>
          <a:off x="3504623" y="1450523"/>
          <a:ext cx="742317" cy="742317"/>
        </a:xfrm>
        <a:prstGeom prst="ellipse">
          <a:avLst/>
        </a:prstGeom>
        <a:solidFill>
          <a:srgbClr val="F1DC8F"/>
        </a:solidFill>
        <a:ln>
          <a:noFill/>
        </a:ln>
        <a:effectLst/>
        <a:scene3d>
          <a:camera prst="orthographicFront"/>
          <a:lightRig rig="flat" dir="t"/>
        </a:scene3d>
        <a:sp3d prstMaterial="plastic">
          <a:bevelT w="120900" h="88900"/>
          <a:bevelB w="88900" h="31750" prst="angle"/>
        </a:sp3d>
      </dsp:spPr>
      <dsp:style>
        <a:lnRef idx="0">
          <a:scrgbClr r="0" g="0" b="0"/>
        </a:lnRef>
        <a:fillRef idx="1">
          <a:scrgbClr r="0" g="0" b="0"/>
        </a:fillRef>
        <a:effectRef idx="1">
          <a:scrgbClr r="0" g="0" b="0"/>
        </a:effectRef>
        <a:fontRef idx="minor">
          <a:schemeClr val="tx1"/>
        </a:fontRef>
      </dsp:style>
      <dsp:txBody>
        <a:bodyPr spcFirstLastPara="0" vert="horz" wrap="square" lIns="11430" tIns="11430" rIns="11430" bIns="11430" numCol="1" spcCol="1270" anchor="ctr" anchorCtr="0">
          <a:noAutofit/>
        </a:bodyPr>
        <a:lstStyle/>
        <a:p>
          <a:pPr lvl="0" algn="ctr" defTabSz="400050">
            <a:lnSpc>
              <a:spcPct val="90000"/>
            </a:lnSpc>
            <a:spcBef>
              <a:spcPct val="0"/>
            </a:spcBef>
            <a:spcAft>
              <a:spcPct val="35000"/>
            </a:spcAft>
          </a:pPr>
          <a:r>
            <a:rPr lang="es-ES" sz="900" kern="1200"/>
            <a:t>Artes Audiovisuales AU</a:t>
          </a:r>
        </a:p>
      </dsp:txBody>
      <dsp:txXfrm>
        <a:off x="3613333" y="1559233"/>
        <a:ext cx="524897" cy="524897"/>
      </dsp:txXfrm>
    </dsp:sp>
    <dsp:sp modelId="{210D67B8-FE49-48C8-B0CC-7FBD2E9194DE}">
      <dsp:nvSpPr>
        <dsp:cNvPr id="0" name=""/>
        <dsp:cNvSpPr/>
      </dsp:nvSpPr>
      <dsp:spPr>
        <a:xfrm>
          <a:off x="2667316" y="1933942"/>
          <a:ext cx="742317" cy="742317"/>
        </a:xfrm>
        <a:prstGeom prst="ellipse">
          <a:avLst/>
        </a:prstGeom>
        <a:solidFill>
          <a:srgbClr val="F1DC8F"/>
        </a:solidFill>
        <a:ln>
          <a:noFill/>
        </a:ln>
        <a:effectLst/>
        <a:scene3d>
          <a:camera prst="orthographicFront"/>
          <a:lightRig rig="flat" dir="t"/>
        </a:scene3d>
        <a:sp3d prstMaterial="plastic">
          <a:bevelT w="120900" h="88900"/>
          <a:bevelB w="88900" h="31750" prst="angle"/>
        </a:sp3d>
      </dsp:spPr>
      <dsp:style>
        <a:lnRef idx="0">
          <a:scrgbClr r="0" g="0" b="0"/>
        </a:lnRef>
        <a:fillRef idx="1">
          <a:scrgbClr r="0" g="0" b="0"/>
        </a:fillRef>
        <a:effectRef idx="1">
          <a:scrgbClr r="0" g="0" b="0"/>
        </a:effectRef>
        <a:fontRef idx="minor">
          <a:schemeClr val="tx1"/>
        </a:fontRef>
      </dsp:style>
      <dsp:txBody>
        <a:bodyPr spcFirstLastPara="0" vert="horz" wrap="square" lIns="11430" tIns="11430" rIns="11430" bIns="11430" numCol="1" spcCol="1270" anchor="ctr" anchorCtr="0">
          <a:noAutofit/>
        </a:bodyPr>
        <a:lstStyle/>
        <a:p>
          <a:pPr lvl="0" algn="ctr" defTabSz="400050">
            <a:lnSpc>
              <a:spcPct val="90000"/>
            </a:lnSpc>
            <a:spcBef>
              <a:spcPct val="0"/>
            </a:spcBef>
            <a:spcAft>
              <a:spcPct val="35000"/>
            </a:spcAft>
          </a:pPr>
          <a:r>
            <a:rPr lang="es-ES" sz="900" kern="1200"/>
            <a:t>Diseño D</a:t>
          </a:r>
        </a:p>
      </dsp:txBody>
      <dsp:txXfrm>
        <a:off x="2776026" y="2042652"/>
        <a:ext cx="524897" cy="524897"/>
      </dsp:txXfrm>
    </dsp:sp>
    <dsp:sp modelId="{318E2588-FA29-4F0F-A813-54B805648DA5}">
      <dsp:nvSpPr>
        <dsp:cNvPr id="0" name=""/>
        <dsp:cNvSpPr/>
      </dsp:nvSpPr>
      <dsp:spPr>
        <a:xfrm>
          <a:off x="1830009" y="1450523"/>
          <a:ext cx="742317" cy="742317"/>
        </a:xfrm>
        <a:prstGeom prst="ellipse">
          <a:avLst/>
        </a:prstGeom>
        <a:solidFill>
          <a:srgbClr val="F1DC8F"/>
        </a:solidFill>
        <a:ln>
          <a:noFill/>
        </a:ln>
        <a:effectLst/>
        <a:scene3d>
          <a:camera prst="orthographicFront"/>
          <a:lightRig rig="flat" dir="t"/>
        </a:scene3d>
        <a:sp3d prstMaterial="plastic">
          <a:bevelT w="120900" h="88900"/>
          <a:bevelB w="88900" h="31750" prst="angle"/>
        </a:sp3d>
      </dsp:spPr>
      <dsp:style>
        <a:lnRef idx="0">
          <a:scrgbClr r="0" g="0" b="0"/>
        </a:lnRef>
        <a:fillRef idx="1">
          <a:scrgbClr r="0" g="0" b="0"/>
        </a:fillRef>
        <a:effectRef idx="1">
          <a:scrgbClr r="0" g="0" b="0"/>
        </a:effectRef>
        <a:fontRef idx="minor">
          <a:schemeClr val="tx1"/>
        </a:fontRef>
      </dsp:style>
      <dsp:txBody>
        <a:bodyPr spcFirstLastPara="0" vert="horz" wrap="square" lIns="11430" tIns="11430" rIns="11430" bIns="11430" numCol="1" spcCol="1270" anchor="ctr" anchorCtr="0">
          <a:noAutofit/>
        </a:bodyPr>
        <a:lstStyle/>
        <a:p>
          <a:pPr lvl="0" algn="ctr" defTabSz="400050">
            <a:lnSpc>
              <a:spcPct val="90000"/>
            </a:lnSpc>
            <a:spcBef>
              <a:spcPct val="0"/>
            </a:spcBef>
            <a:spcAft>
              <a:spcPct val="35000"/>
            </a:spcAft>
          </a:pPr>
          <a:r>
            <a:rPr lang="es-ES" sz="900" kern="1200"/>
            <a:t>Artes Musicales y Sonoras AMS</a:t>
          </a:r>
        </a:p>
      </dsp:txBody>
      <dsp:txXfrm>
        <a:off x="1938719" y="1559233"/>
        <a:ext cx="524897" cy="524897"/>
      </dsp:txXfrm>
    </dsp:sp>
    <dsp:sp modelId="{AAD9D3A0-E0A8-4F99-9796-AB3CF442F2C3}">
      <dsp:nvSpPr>
        <dsp:cNvPr id="0" name=""/>
        <dsp:cNvSpPr/>
      </dsp:nvSpPr>
      <dsp:spPr>
        <a:xfrm>
          <a:off x="1830009" y="483684"/>
          <a:ext cx="742317" cy="742317"/>
        </a:xfrm>
        <a:prstGeom prst="ellipse">
          <a:avLst/>
        </a:prstGeom>
        <a:solidFill>
          <a:srgbClr val="F1DC8F"/>
        </a:solidFill>
        <a:ln>
          <a:noFill/>
        </a:ln>
        <a:effectLst/>
        <a:scene3d>
          <a:camera prst="orthographicFront"/>
          <a:lightRig rig="flat" dir="t"/>
        </a:scene3d>
        <a:sp3d prstMaterial="plastic">
          <a:bevelT w="120900" h="88900"/>
          <a:bevelB w="88900" h="31750" prst="angle"/>
        </a:sp3d>
      </dsp:spPr>
      <dsp:style>
        <a:lnRef idx="0">
          <a:scrgbClr r="0" g="0" b="0"/>
        </a:lnRef>
        <a:fillRef idx="1">
          <a:scrgbClr r="0" g="0" b="0"/>
        </a:fillRef>
        <a:effectRef idx="1">
          <a:scrgbClr r="0" g="0" b="0"/>
        </a:effectRef>
        <a:fontRef idx="minor">
          <a:schemeClr val="tx1"/>
        </a:fontRef>
      </dsp:style>
      <dsp:txBody>
        <a:bodyPr spcFirstLastPara="0" vert="horz" wrap="square" lIns="11430" tIns="11430" rIns="11430" bIns="11430" numCol="1" spcCol="1270" anchor="ctr" anchorCtr="0">
          <a:noAutofit/>
        </a:bodyPr>
        <a:lstStyle/>
        <a:p>
          <a:pPr lvl="0" algn="ctr" defTabSz="400050">
            <a:lnSpc>
              <a:spcPct val="90000"/>
            </a:lnSpc>
            <a:spcBef>
              <a:spcPct val="0"/>
            </a:spcBef>
            <a:spcAft>
              <a:spcPct val="35000"/>
            </a:spcAft>
          </a:pPr>
          <a:r>
            <a:rPr lang="es-ES" sz="900" kern="1200"/>
            <a:t>Artes Literarias AL</a:t>
          </a:r>
        </a:p>
      </dsp:txBody>
      <dsp:txXfrm>
        <a:off x="1938719" y="592394"/>
        <a:ext cx="524897" cy="524897"/>
      </dsp:txXfrm>
    </dsp:sp>
  </dsp:spTree>
</dsp:drawing>
</file>

<file path=xl/diagrams/layout1.xml><?xml version="1.0" encoding="utf-8"?>
<dgm:layoutDef xmlns:dgm="http://schemas.openxmlformats.org/drawingml/2006/diagram" xmlns:a="http://schemas.openxmlformats.org/drawingml/2006/main" uniqueId="urn:microsoft.com/office/officeart/2005/8/layout/venn1">
  <dgm:title val=""/>
  <dgm:desc val=""/>
  <dgm:catLst>
    <dgm:cat type="relationship" pri="28000"/>
    <dgm:cat type="convert" pri="19000"/>
  </dgm:catLst>
  <dgm:sampData useDef="1">
    <dgm:dataModel>
      <dgm:ptLst/>
      <dgm:bg/>
      <dgm:whole/>
    </dgm:dataModel>
  </dgm:sampData>
  <dgm:styleData useDef="1">
    <dgm:dataModel>
      <dgm:ptLst/>
      <dgm:bg/>
      <dgm:whole/>
    </dgm:dataModel>
  </dgm:styleData>
  <dgm:clrData>
    <dgm:dataModel>
      <dgm:ptLst>
        <dgm:pt modelId="0" type="doc"/>
        <dgm:pt modelId="1"/>
        <dgm:pt modelId="2"/>
        <dgm:pt modelId="3"/>
        <dgm:pt modelId="4"/>
      </dgm:ptLst>
      <dgm:cxnLst>
        <dgm:cxn modelId="7" srcId="0" destId="1" srcOrd="0" destOrd="0"/>
        <dgm:cxn modelId="8" srcId="0" destId="2" srcOrd="1" destOrd="0"/>
        <dgm:cxn modelId="9" srcId="0" destId="3" srcOrd="2" destOrd="0"/>
        <dgm:cxn modelId="10" srcId="0" destId="4" srcOrd="3" destOrd="0"/>
      </dgm:cxnLst>
      <dgm:bg/>
      <dgm:whole/>
    </dgm:dataModel>
  </dgm:clrData>
  <dgm:layoutNode name="compositeShape">
    <dgm:varLst>
      <dgm:chMax val="7"/>
      <dgm:dir/>
      <dgm:resizeHandles val="exact"/>
    </dgm:varLst>
    <dgm:choose name="Name0">
      <dgm:if name="Name1" axis="ch" ptType="node" func="cnt" op="equ" val="1">
        <dgm:alg type="composite">
          <dgm:param type="ar" val="1"/>
        </dgm:alg>
      </dgm:if>
      <dgm:if name="Name2" axis="ch" ptType="node" func="cnt" op="equ" val="2">
        <dgm:alg type="composite">
          <dgm:param type="ar" val="1.792"/>
        </dgm:alg>
      </dgm:if>
      <dgm:if name="Name3" axis="ch" ptType="node" func="cnt" op="equ" val="3">
        <dgm:alg type="composite">
          <dgm:param type="ar" val="1"/>
        </dgm:alg>
      </dgm:if>
      <dgm:if name="Name4" axis="ch" ptType="node" func="cnt" op="equ" val="4">
        <dgm:alg type="composite">
          <dgm:param type="ar" val="1"/>
        </dgm:alg>
      </dgm:if>
      <dgm:if name="Name5" axis="ch" ptType="node" func="cnt" op="equ" val="5">
        <dgm:alg type="composite">
          <dgm:param type="ar" val="1.4"/>
        </dgm:alg>
      </dgm:if>
      <dgm:if name="Name6" axis="ch" ptType="node" func="cnt" op="equ" val="6">
        <dgm:alg type="composite">
          <dgm:param type="ar" val="1.285"/>
        </dgm:alg>
      </dgm:if>
      <dgm:if name="Name7" axis="ch" ptType="node" func="cnt" op="equ" val="7">
        <dgm:alg type="composite">
          <dgm:param type="ar" val="1.359"/>
        </dgm:alg>
      </dgm:if>
      <dgm:else name="Name8">
        <dgm:alg type="composite">
          <dgm:param type="ar" val="1.359"/>
        </dgm:alg>
      </dgm:else>
    </dgm:choose>
    <dgm:shape xmlns:r="http://schemas.openxmlformats.org/officeDocument/2006/relationships" r:blip="">
      <dgm:adjLst/>
    </dgm:shape>
    <dgm:presOf/>
    <dgm:choose name="Name9">
      <dgm:if name="Name10" axis="ch" ptType="node" func="cnt" op="equ" val="1">
        <dgm:constrLst>
          <dgm:constr type="ctrX" for="ch" forName="circ1TxSh" refType="w" fact="0.5"/>
          <dgm:constr type="ctrY" for="ch" forName="circ1TxSh" refType="h" fact="0.5"/>
          <dgm:constr type="w" for="ch" forName="circ1TxSh" refType="w"/>
          <dgm:constr type="h" for="ch" forName="circ1TxSh" refType="h"/>
          <dgm:constr type="primFontSz" for="ch" ptType="node" op="equ"/>
        </dgm:constrLst>
      </dgm:if>
      <dgm:if name="Name11" axis="ch" ptType="node" func="cnt" op="equ" val="2">
        <dgm:constrLst>
          <dgm:constr type="ctrX" for="ch" forName="circ1" refType="w" fact="0.3"/>
          <dgm:constr type="ctrY" for="ch" forName="circ1" refType="h" fact="0.5"/>
          <dgm:constr type="w" for="ch" forName="circ1" refType="w" fact="0.555"/>
          <dgm:constr type="h" for="ch" forName="circ1" refType="h" fact="0.99456"/>
          <dgm:constr type="l" for="ch" forName="circ1Tx" refType="w" fact="0.1"/>
          <dgm:constr type="t" for="ch" forName="circ1Tx" refType="h" fact="0.12"/>
          <dgm:constr type="w" for="ch" forName="circ1Tx" refType="w" fact="0.32"/>
          <dgm:constr type="h" for="ch" forName="circ1Tx" refType="h" fact="0.76"/>
          <dgm:constr type="ctrX" for="ch" forName="circ2" refType="w" fact="0.7"/>
          <dgm:constr type="ctrY" for="ch" forName="circ2" refType="h" fact="0.5"/>
          <dgm:constr type="w" for="ch" forName="circ2" refType="w" fact="0.555"/>
          <dgm:constr type="h" for="ch" forName="circ2" refType="h" fact="0.99456"/>
          <dgm:constr type="l" for="ch" forName="circ2Tx" refType="w" fact="0.58"/>
          <dgm:constr type="t" for="ch" forName="circ2Tx" refType="h" fact="0.12"/>
          <dgm:constr type="w" for="ch" forName="circ2Tx" refType="w" fact="0.32"/>
          <dgm:constr type="h" for="ch" forName="circ2Tx" refType="h" fact="0.76"/>
          <dgm:constr type="primFontSz" for="ch" ptType="node" op="equ"/>
        </dgm:constrLst>
      </dgm:if>
      <dgm:if name="Name12" axis="ch" ptType="node" func="cnt" op="equ" val="3">
        <dgm:constrLst>
          <dgm:constr type="ctrX" for="ch" forName="circ1" refType="w" fact="0.5"/>
          <dgm:constr type="ctrY" for="ch" forName="circ1" refType="w" fact="0.25"/>
          <dgm:constr type="w" for="ch" forName="circ1" refType="w" fact="0.6"/>
          <dgm:constr type="h" for="ch" forName="circ1" refType="h" fact="0.6"/>
          <dgm:constr type="l" for="ch" forName="circ1Tx" refType="w" fact="0.28"/>
          <dgm:constr type="t" for="ch" forName="circ1Tx" refType="h" fact="0.055"/>
          <dgm:constr type="w" for="ch" forName="circ1Tx" refType="w" fact="0.44"/>
          <dgm:constr type="h" for="ch" forName="circ1Tx" refType="h" fact="0.27"/>
          <dgm:constr type="ctrX" for="ch" forName="circ2" refType="w" fact="0.7165"/>
          <dgm:constr type="ctrY" for="ch" forName="circ2" refType="w" fact="0.625"/>
          <dgm:constr type="w" for="ch" forName="circ2" refType="w" fact="0.6"/>
          <dgm:constr type="h" for="ch" forName="circ2" refType="h" fact="0.6"/>
          <dgm:constr type="l" for="ch" forName="circ2Tx" refType="w" fact="0.6"/>
          <dgm:constr type="t" for="ch" forName="circ2Tx" refType="h" fact="0.48"/>
          <dgm:constr type="w" for="ch" forName="circ2Tx" refType="w" fact="0.36"/>
          <dgm:constr type="h" for="ch" forName="circ2Tx" refType="h" fact="0.33"/>
          <dgm:constr type="ctrX" for="ch" forName="circ3" refType="w" fact="0.2835"/>
          <dgm:constr type="ctrY" for="ch" forName="circ3" refType="w" fact="0.625"/>
          <dgm:constr type="w" for="ch" forName="circ3" refType="w" fact="0.6"/>
          <dgm:constr type="h" for="ch" forName="circ3" refType="h" fact="0.6"/>
          <dgm:constr type="l" for="ch" forName="circ3Tx" refType="w" fact="0.04"/>
          <dgm:constr type="t" for="ch" forName="circ3Tx" refType="h" fact="0.48"/>
          <dgm:constr type="w" for="ch" forName="circ3Tx" refType="w" fact="0.36"/>
          <dgm:constr type="h" for="ch" forName="circ3Tx" refType="h" fact="0.33"/>
          <dgm:constr type="primFontSz" for="ch" ptType="node" op="equ"/>
        </dgm:constrLst>
      </dgm:if>
      <dgm:if name="Name13" axis="ch" ptType="node" func="cnt" op="equ" val="4">
        <dgm:constrLst>
          <dgm:constr type="ctrX" for="ch" forName="circ1" refType="w" fact="0.5"/>
          <dgm:constr type="ctrY" for="ch" forName="circ1" refType="w" fact="0.27"/>
          <dgm:constr type="w" for="ch" forName="circ1" refType="w" fact="0.52"/>
          <dgm:constr type="h" for="ch" forName="circ1" refType="h" fact="0.52"/>
          <dgm:constr type="l" for="ch" forName="circ1Tx" refType="w" fact="0.3"/>
          <dgm:constr type="t" for="ch" forName="circ1Tx" refType="h" fact="0.08"/>
          <dgm:constr type="w" for="ch" forName="circ1Tx" refType="w" fact="0.4"/>
          <dgm:constr type="h" for="ch" forName="circ1Tx" refType="h" fact="0.165"/>
          <dgm:constr type="ctrX" for="ch" forName="circ2" refType="w" fact="0.73"/>
          <dgm:constr type="ctrY" for="ch" forName="circ2" refType="w" fact="0.5"/>
          <dgm:constr type="w" for="ch" forName="circ2" refType="w" fact="0.52"/>
          <dgm:constr type="h" for="ch" forName="circ2" refType="h" fact="0.52"/>
          <dgm:constr type="r" for="ch" forName="circ2Tx" refType="w" fact="0.95"/>
          <dgm:constr type="t" for="ch" forName="circ2Tx" refType="h" fact="0.3"/>
          <dgm:constr type="w" for="ch" forName="circ2Tx" refType="w" fact="0.2"/>
          <dgm:constr type="h" for="ch" forName="circ2Tx" refType="h" fact="0.4"/>
          <dgm:constr type="ctrX" for="ch" forName="circ3" refType="w" fact="0.5"/>
          <dgm:constr type="ctrY" for="ch" forName="circ3" refType="w" fact="0.73"/>
          <dgm:constr type="w" for="ch" forName="circ3" refType="w" fact="0.52"/>
          <dgm:constr type="h" for="ch" forName="circ3" refType="h" fact="0.52"/>
          <dgm:constr type="l" for="ch" forName="circ3Tx" refType="w" fact="0.3"/>
          <dgm:constr type="b" for="ch" forName="circ3Tx" refType="h" fact="0.92"/>
          <dgm:constr type="w" for="ch" forName="circ3Tx" refType="w" fact="0.4"/>
          <dgm:constr type="h" for="ch" forName="circ3Tx" refType="h" fact="0.165"/>
          <dgm:constr type="ctrX" for="ch" forName="circ4" refType="w" fact="0.27"/>
          <dgm:constr type="ctrY" for="ch" forName="circ4" refType="h" fact="0.5"/>
          <dgm:constr type="w" for="ch" forName="circ4" refType="w" fact="0.52"/>
          <dgm:constr type="h" for="ch" forName="circ4" refType="h" fact="0.52"/>
          <dgm:constr type="l" for="ch" forName="circ4Tx" refType="w" fact="0.05"/>
          <dgm:constr type="t" for="ch" forName="circ4Tx" refType="h" fact="0.3"/>
          <dgm:constr type="w" for="ch" forName="circ4Tx" refType="w" fact="0.2"/>
          <dgm:constr type="h" for="ch" forName="circ4Tx" refType="h" fact="0.4"/>
          <dgm:constr type="primFontSz" for="ch" ptType="node" op="equ"/>
        </dgm:constrLst>
      </dgm:if>
      <dgm:if name="Name14" axis="ch" ptType="node" func="cnt" op="equ" val="5">
        <dgm:constrLst>
          <dgm:constr type="ctrX" for="ch" forName="circ1" refType="w" fact="0.5"/>
          <dgm:constr type="ctrY" for="ch" forName="circ1" refType="h" fact="0.46"/>
          <dgm:constr type="w" for="ch" forName="circ1" refType="w" fact="0.25"/>
          <dgm:constr type="h" for="ch" forName="circ1" refType="h" fact="0.35"/>
          <dgm:constr type="l" for="ch" forName="circ1Tx" refType="w" fact="0.355"/>
          <dgm:constr type="t" for="ch" forName="circ1Tx"/>
          <dgm:constr type="w" for="ch" forName="circ1Tx" refType="w" fact="0.29"/>
          <dgm:constr type="h" for="ch" forName="circ1Tx" refType="h" fact="0.235"/>
          <dgm:constr type="ctrX" for="ch" forName="circ2" refType="w" fact="0.5951"/>
          <dgm:constr type="ctrY" for="ch" forName="circ2" refType="h" fact="0.5567"/>
          <dgm:constr type="w" for="ch" forName="circ2" refType="w" fact="0.25"/>
          <dgm:constr type="h" for="ch" forName="circ2" refType="h" fact="0.35"/>
          <dgm:constr type="l" for="ch" forName="circ2Tx" refType="w" fact="0.74"/>
          <dgm:constr type="t" for="ch" forName="circ2Tx" refType="h" fact="0.31"/>
          <dgm:constr type="w" for="ch" forName="circ2Tx" refType="w" fact="0.26"/>
          <dgm:constr type="h" for="ch" forName="circ2Tx" refType="h" fact="0.255"/>
          <dgm:constr type="ctrX" for="ch" forName="circ3" refType="w" fact="0.5588"/>
          <dgm:constr type="ctrY" for="ch" forName="circ3" refType="h" fact="0.7133"/>
          <dgm:constr type="w" for="ch" forName="circ3" refType="w" fact="0.25"/>
          <dgm:constr type="h" for="ch" forName="circ3" refType="h" fact="0.35"/>
          <dgm:constr type="l" for="ch" forName="circ3Tx" refType="w" fact="0.7"/>
          <dgm:constr type="t" for="ch" forName="circ3Tx" refType="h" fact="0.745"/>
          <dgm:constr type="w" for="ch" forName="circ3Tx" refType="w" fact="0.26"/>
          <dgm:constr type="h" for="ch" forName="circ3Tx" refType="h" fact="0.255"/>
          <dgm:constr type="ctrX" for="ch" forName="circ4" refType="w" fact="0.4412"/>
          <dgm:constr type="ctrY" for="ch" forName="circ4" refType="h" fact="0.7133"/>
          <dgm:constr type="w" for="ch" forName="circ4" refType="w" fact="0.25"/>
          <dgm:constr type="h" for="ch" forName="circ4" refType="h" fact="0.35"/>
          <dgm:constr type="l" for="ch" forName="circ4Tx" refType="w" fact="0.04"/>
          <dgm:constr type="t" for="ch" forName="circ4Tx" refType="h" fact="0.745"/>
          <dgm:constr type="w" for="ch" forName="circ4Tx" refType="w" fact="0.26"/>
          <dgm:constr type="h" for="ch" forName="circ4Tx" refType="h" fact="0.255"/>
          <dgm:constr type="ctrX" for="ch" forName="circ5" refType="w" fact="0.4049"/>
          <dgm:constr type="ctrY" for="ch" forName="circ5" refType="h" fact="0.5567"/>
          <dgm:constr type="w" for="ch" forName="circ5" refType="w" fact="0.25"/>
          <dgm:constr type="h" for="ch" forName="circ5" refType="h" fact="0.35"/>
          <dgm:constr type="l" for="ch" forName="circ5Tx"/>
          <dgm:constr type="t" for="ch" forName="circ5Tx" refType="h" fact="0.31"/>
          <dgm:constr type="w" for="ch" forName="circ5Tx" refType="w" fact="0.26"/>
          <dgm:constr type="h" for="ch" forName="circ5Tx" refType="h" fact="0.255"/>
          <dgm:constr type="primFontSz" for="ch" ptType="node" op="equ"/>
        </dgm:constrLst>
      </dgm:if>
      <dgm:if name="Name15" axis="ch" ptType="node" func="cnt" op="equ" val="6">
        <dgm:constrLst>
          <dgm:constr type="ctrX" for="ch" forName="circ1" refType="w" fact="0.5"/>
          <dgm:constr type="ctrY" for="ch" forName="circ1" refType="h" fact="0.3844"/>
          <dgm:constr type="w" for="ch" forName="circ1" refType="w" fact="0.24"/>
          <dgm:constr type="h" for="ch" forName="circ1" refType="h" fact="0.3084"/>
          <dgm:constr type="l" for="ch" forName="circ1Tx" refType="w" fact="0.35"/>
          <dgm:constr type="t" for="ch" forName="circ1Tx"/>
          <dgm:constr type="w" for="ch" forName="circ1Tx" refType="w" fact="0.3"/>
          <dgm:constr type="h" for="ch" forName="circ1Tx" refType="h" fact="0.21"/>
          <dgm:constr type="ctrX" for="ch" forName="circ2" refType="w" fact="0.5779"/>
          <dgm:constr type="ctrY" for="ch" forName="circ2" refType="h" fact="0.4422"/>
          <dgm:constr type="w" for="ch" forName="circ2" refType="w" fact="0.24"/>
          <dgm:constr type="h" for="ch" forName="circ2" refType="h" fact="0.3084"/>
          <dgm:constr type="l" for="ch" forName="circ2Tx" refType="w" fact="0.7157"/>
          <dgm:constr type="t" for="ch" forName="circ2Tx" refType="h" fact="0.2"/>
          <dgm:constr type="w" for="ch" forName="circ2Tx" refType="w" fact="0.2843"/>
          <dgm:constr type="h" for="ch" forName="circ2Tx" refType="h" fact="0.23"/>
          <dgm:constr type="ctrX" for="ch" forName="circ3" refType="w" fact="0.5779"/>
          <dgm:constr type="ctrY" for="ch" forName="circ3" refType="h" fact="0.5578"/>
          <dgm:constr type="w" for="ch" forName="circ3" refType="w" fact="0.24"/>
          <dgm:constr type="h" for="ch" forName="circ3" refType="h" fact="0.3084"/>
          <dgm:constr type="l" for="ch" forName="circ3Tx" refType="w" fact="0.7157"/>
          <dgm:constr type="t" for="ch" forName="circ3Tx" refType="h" fact="0.543"/>
          <dgm:constr type="w" for="ch" forName="circ3Tx" refType="w" fact="0.2843"/>
          <dgm:constr type="h" for="ch" forName="circ3Tx" refType="h" fact="0.257"/>
          <dgm:constr type="ctrX" for="ch" forName="circ4" refType="w" fact="0.5"/>
          <dgm:constr type="ctrY" for="ch" forName="circ4" refType="h" fact="0.6157"/>
          <dgm:constr type="w" for="ch" forName="circ4" refType="w" fact="0.24"/>
          <dgm:constr type="h" for="ch" forName="circ4" refType="h" fact="0.3084"/>
          <dgm:constr type="l" for="ch" forName="circ4Tx" refType="w" fact="0.35"/>
          <dgm:constr type="t" for="ch" forName="circ4Tx" refType="h" fact="0.79"/>
          <dgm:constr type="w" for="ch" forName="circ4Tx" refType="w" fact="0.3"/>
          <dgm:constr type="h" for="ch" forName="circ4Tx" refType="h" fact="0.21"/>
          <dgm:constr type="ctrX" for="ch" forName="circ5" refType="w" fact="0.4221"/>
          <dgm:constr type="ctrY" for="ch" forName="circ5" refType="h" fact="0.5578"/>
          <dgm:constr type="w" for="ch" forName="circ5" refType="w" fact="0.24"/>
          <dgm:constr type="h" for="ch" forName="circ5" refType="h" fact="0.3084"/>
          <dgm:constr type="l" for="ch" forName="circ5Tx" refType="w" fact="0"/>
          <dgm:constr type="t" for="ch" forName="circ5Tx" refType="h" fact="0.543"/>
          <dgm:constr type="w" for="ch" forName="circ5Tx" refType="w" fact="0.2843"/>
          <dgm:constr type="h" for="ch" forName="circ5Tx" refType="h" fact="0.257"/>
          <dgm:constr type="ctrX" for="ch" forName="circ6" refType="w" fact="0.4221"/>
          <dgm:constr type="ctrY" for="ch" forName="circ6" refType="h" fact="0.4422"/>
          <dgm:constr type="w" for="ch" forName="circ6" refType="w" fact="0.24"/>
          <dgm:constr type="h" for="ch" forName="circ6" refType="h" fact="0.3084"/>
          <dgm:constr type="l" for="ch" forName="circ6Tx" refType="w" fact="0"/>
          <dgm:constr type="t" for="ch" forName="circ6Tx" refType="h" fact="0.2"/>
          <dgm:constr type="w" for="ch" forName="circ6Tx" refType="w" fact="0.2843"/>
          <dgm:constr type="h" for="ch" forName="circ6Tx" refType="h" fact="0.257"/>
          <dgm:constr type="primFontSz" for="ch" ptType="node" op="equ"/>
        </dgm:constrLst>
      </dgm:if>
      <dgm:else name="Name16">
        <dgm:constrLst>
          <dgm:constr type="ctrX" for="ch" forName="circ1" refType="w" fact="0.5"/>
          <dgm:constr type="ctrY" for="ch" forName="circ1" refType="h" fact="0.4177"/>
          <dgm:constr type="w" for="ch" forName="circ1" refType="w" fact="0.24"/>
          <dgm:constr type="h" for="ch" forName="circ1" refType="h" fact="0.3262"/>
          <dgm:constr type="l" for="ch" forName="circ1Tx" refType="w" fact="0.3625"/>
          <dgm:constr type="t" for="ch" forName="circ1Tx"/>
          <dgm:constr type="w" for="ch" forName="circ1Tx" refType="w" fact="0.275"/>
          <dgm:constr type="h" for="ch" forName="circ1Tx" refType="h" fact="0.2"/>
          <dgm:constr type="ctrX" for="ch" forName="circ2" refType="w" fact="0.5704"/>
          <dgm:constr type="ctrY" for="ch" forName="circ2" refType="h" fact="0.4637"/>
          <dgm:constr type="w" for="ch" forName="circ2" refType="w" fact="0.24"/>
          <dgm:constr type="h" for="ch" forName="circ2" refType="h" fact="0.3262"/>
          <dgm:constr type="l" for="ch" forName="circ2Tx" refType="w" fact="0.72"/>
          <dgm:constr type="t" for="ch" forName="circ2Tx" refType="h" fact="0.19"/>
          <dgm:constr type="w" for="ch" forName="circ2Tx" refType="w" fact="0.26"/>
          <dgm:constr type="h" for="ch" forName="circ2Tx" refType="h" fact="0.22"/>
          <dgm:constr type="ctrX" for="ch" forName="circ3" refType="w" fact="0.5877"/>
          <dgm:constr type="ctrY" for="ch" forName="circ3" refType="h" fact="0.5672"/>
          <dgm:constr type="w" for="ch" forName="circ3" refType="w" fact="0.24"/>
          <dgm:constr type="h" for="ch" forName="circ3" refType="h" fact="0.3262"/>
          <dgm:constr type="l" for="ch" forName="circ3Tx" refType="w" fact="0.745"/>
          <dgm:constr type="t" for="ch" forName="circ3Tx" refType="h" fact="0.47"/>
          <dgm:constr type="w" for="ch" forName="circ3Tx" refType="w" fact="0.255"/>
          <dgm:constr type="h" for="ch" forName="circ3Tx" refType="h" fact="0.235"/>
          <dgm:constr type="ctrX" for="ch" forName="circ4" refType="w" fact="0.539"/>
          <dgm:constr type="ctrY" for="ch" forName="circ4" refType="h" fact="0.6502"/>
          <dgm:constr type="w" for="ch" forName="circ4" refType="w" fact="0.24"/>
          <dgm:constr type="h" for="ch" forName="circ4" refType="h" fact="0.3262"/>
          <dgm:constr type="l" for="ch" forName="circ4Tx" refType="w" fact="0.635"/>
          <dgm:constr type="t" for="ch" forName="circ4Tx" refType="h" fact="0.785"/>
          <dgm:constr type="w" for="ch" forName="circ4Tx" refType="w" fact="0.275"/>
          <dgm:constr type="h" for="ch" forName="circ4Tx" refType="h" fact="0.215"/>
          <dgm:constr type="ctrX" for="ch" forName="circ5" refType="w" fact="0.461"/>
          <dgm:constr type="ctrY" for="ch" forName="circ5" refType="h" fact="0.6502"/>
          <dgm:constr type="w" for="ch" forName="circ5" refType="w" fact="0.24"/>
          <dgm:constr type="h" for="ch" forName="circ5" refType="h" fact="0.3262"/>
          <dgm:constr type="l" for="ch" forName="circ5Tx" refType="w" fact="0.09"/>
          <dgm:constr type="t" for="ch" forName="circ5Tx" refType="h" fact="0.785"/>
          <dgm:constr type="w" for="ch" forName="circ5Tx" refType="w" fact="0.275"/>
          <dgm:constr type="h" for="ch" forName="circ5Tx" refType="h" fact="0.215"/>
          <dgm:constr type="ctrX" for="ch" forName="circ6" refType="w" fact="0.4123"/>
          <dgm:constr type="ctrY" for="ch" forName="circ6" refType="h" fact="0.5672"/>
          <dgm:constr type="w" for="ch" forName="circ6" refType="w" fact="0.24"/>
          <dgm:constr type="h" for="ch" forName="circ6" refType="h" fact="0.3262"/>
          <dgm:constr type="l" for="ch" forName="circ6Tx"/>
          <dgm:constr type="t" for="ch" forName="circ6Tx" refType="h" fact="0.47"/>
          <dgm:constr type="w" for="ch" forName="circ6Tx" refType="w" fact="0.255"/>
          <dgm:constr type="h" for="ch" forName="circ6Tx" refType="h" fact="0.235"/>
          <dgm:constr type="ctrX" for="ch" forName="circ7" refType="w" fact="0.4296"/>
          <dgm:constr type="ctrY" for="ch" forName="circ7" refType="h" fact="0.4637"/>
          <dgm:constr type="w" for="ch" forName="circ7" refType="w" fact="0.24"/>
          <dgm:constr type="h" for="ch" forName="circ7" refType="h" fact="0.3262"/>
          <dgm:constr type="l" for="ch" forName="circ7Tx" refType="w" fact="0.02"/>
          <dgm:constr type="t" for="ch" forName="circ7Tx" refType="h" fact="0.19"/>
          <dgm:constr type="w" for="ch" forName="circ7Tx" refType="w" fact="0.26"/>
          <dgm:constr type="h" for="ch" forName="circ7Tx" refType="h" fact="0.22"/>
          <dgm:constr type="primFontSz" for="ch" ptType="node" op="equ"/>
        </dgm:constrLst>
      </dgm:else>
    </dgm:choose>
    <dgm:ruleLst/>
    <dgm:forEach name="Name17" axis="ch" ptType="node" cnt="1">
      <dgm:choose name="Name18">
        <dgm:if name="Name19" axis="root ch" ptType="all node" func="cnt" op="equ" val="1">
          <dgm:layoutNode name="circ1TxSh" styleLbl="vennNode1">
            <dgm:alg type="tx">
              <dgm:param type="txAnchorHorzCh" val="ctr"/>
              <dgm:param type="txAnchorVertCh" val="mid"/>
            </dgm:alg>
            <dgm:shape xmlns:r="http://schemas.openxmlformats.org/officeDocument/2006/relationships" type="ellipse" r:blip="">
              <dgm:adjLst/>
            </dgm:shape>
            <dgm:choose name="Name20">
              <dgm:if name="Name21" func="var" arg="dir" op="equ" val="norm">
                <dgm:choose name="Name22">
                  <dgm:if name="Name23" axis="root ch" ptType="all node" func="cnt" op="lte" val="4">
                    <dgm:presOf axis="desOrSelf" ptType="node"/>
                  </dgm:if>
                  <dgm:else name="Name24">
                    <dgm:presOf/>
                  </dgm:else>
                </dgm:choose>
              </dgm:if>
              <dgm:else name="Name25">
                <dgm:choose name="Name26">
                  <dgm:if name="Name27" axis="root ch" ptType="all node" func="cnt" op="equ" val="2">
                    <dgm:presOf axis="root ch desOrSelf" ptType="all node node" st="1 2 1" cnt="1 1 0"/>
                  </dgm:if>
                  <dgm:else name="Name28">
                    <dgm:presOf axis="desOrSelf" ptType="node"/>
                  </dgm:else>
                </dgm:choose>
              </dgm:else>
            </dgm:choose>
            <dgm:constrLst>
              <dgm:constr type="tMarg"/>
              <dgm:constr type="bMarg"/>
              <dgm:constr type="lMarg"/>
              <dgm:constr type="rMarg"/>
              <dgm:constr type="primFontSz" val="65"/>
            </dgm:constrLst>
            <dgm:ruleLst>
              <dgm:rule type="primFontSz" val="5" fact="NaN" max="NaN"/>
            </dgm:ruleLst>
          </dgm:layoutNode>
        </dgm:if>
        <dgm:else name="Name29">
          <dgm:layoutNode name="circ1" styleLbl="vennNode1">
            <dgm:alg type="sp"/>
            <dgm:shape xmlns:r="http://schemas.openxmlformats.org/officeDocument/2006/relationships" type="ellipse" r:blip="">
              <dgm:adjLst/>
            </dgm:shape>
            <dgm:choose name="Name30">
              <dgm:if name="Name31" func="var" arg="dir" op="equ" val="norm">
                <dgm:choose name="Name32">
                  <dgm:if name="Name33" axis="root ch" ptType="all node" func="cnt" op="lte" val="4">
                    <dgm:presOf axis="desOrSelf" ptType="node"/>
                  </dgm:if>
                  <dgm:else name="Name34">
                    <dgm:presOf/>
                  </dgm:else>
                </dgm:choose>
              </dgm:if>
              <dgm:else name="Name35">
                <dgm:choose name="Name36">
                  <dgm:if name="Name37" axis="root ch" ptType="all node" func="cnt" op="equ" val="2">
                    <dgm:presOf axis="root ch desOrSelf" ptType="all node node" st="1 2 1" cnt="1 1 0"/>
                  </dgm:if>
                  <dgm:else name="Name38">
                    <dgm:choose name="Name39">
                      <dgm:if name="Name40" axis="root ch" ptType="all node" func="cnt" op="lte" val="4">
                        <dgm:presOf axis="desOrSelf" ptType="node"/>
                      </dgm:if>
                      <dgm:else name="Name41">
                        <dgm:presOf/>
                      </dgm:else>
                    </dgm:choose>
                  </dgm:else>
                </dgm:choose>
              </dgm:else>
            </dgm:choose>
            <dgm:constrLst/>
            <dgm:ruleLst/>
          </dgm:layoutNode>
          <dgm:layoutNode name="circ1Tx" styleLbl="revTx">
            <dgm:varLst>
              <dgm:chMax val="0"/>
              <dgm:chPref val="0"/>
              <dgm:bulletEnabled val="1"/>
            </dgm:varLst>
            <dgm:alg type="tx">
              <dgm:param type="txAnchorHorzCh" val="ctr"/>
              <dgm:param type="txAnchorVertCh" val="mid"/>
            </dgm:alg>
            <dgm:shape xmlns:r="http://schemas.openxmlformats.org/officeDocument/2006/relationships" type="rect" r:blip="" hideGeom="1">
              <dgm:adjLst/>
            </dgm:shape>
            <dgm:choose name="Name42">
              <dgm:if name="Name43" func="var" arg="dir" op="equ" val="norm">
                <dgm:presOf axis="desOrSelf" ptType="node"/>
              </dgm:if>
              <dgm:else name="Name44">
                <dgm:choose name="Name45">
                  <dgm:if name="Name46" axis="root ch" ptType="all node" func="cnt" op="equ" val="2">
                    <dgm:presOf axis="root ch desOrSelf" ptType="all node node" st="1 2 1" cnt="1 1 0"/>
                  </dgm:if>
                  <dgm:else name="Name47">
                    <dgm:presOf axis="desOrSelf" ptType="node"/>
                  </dgm:else>
                </dgm:choose>
              </dgm:else>
            </dgm:choose>
            <dgm:constrLst>
              <dgm:constr type="tMarg"/>
              <dgm:constr type="bMarg"/>
              <dgm:constr type="lMarg"/>
              <dgm:constr type="rMarg"/>
              <dgm:constr type="primFontSz" val="65"/>
            </dgm:constrLst>
            <dgm:ruleLst>
              <dgm:rule type="primFontSz" val="5" fact="NaN" max="NaN"/>
            </dgm:ruleLst>
          </dgm:layoutNode>
        </dgm:else>
      </dgm:choose>
    </dgm:forEach>
    <dgm:forEach name="Name48" axis="ch" ptType="node" st="2" cnt="1">
      <dgm:layoutNode name="circ2" styleLbl="vennNode1">
        <dgm:alg type="sp"/>
        <dgm:shape xmlns:r="http://schemas.openxmlformats.org/officeDocument/2006/relationships" type="ellipse" r:blip="">
          <dgm:adjLst/>
        </dgm:shape>
        <dgm:choose name="Name49">
          <dgm:if name="Name50" func="var" arg="dir" op="equ" val="norm">
            <dgm:choose name="Name51">
              <dgm:if name="Name52" axis="root ch" ptType="all node" func="cnt" op="lte" val="4">
                <dgm:presOf axis="desOrSelf" ptType="node"/>
              </dgm:if>
              <dgm:else name="Name53">
                <dgm:presOf/>
              </dgm:else>
            </dgm:choose>
          </dgm:if>
          <dgm:else name="Name54">
            <dgm:choose name="Name55">
              <dgm:if name="Name56" axis="root ch" ptType="all node" func="cnt" op="equ" val="2">
                <dgm:presOf axis="root ch desOrSelf" ptType="all node node" st="1 1 1" cnt="1 1 0"/>
              </dgm:if>
              <dgm:if name="Name57" axis="root ch" ptType="all node" func="cnt" op="equ" val="3">
                <dgm:presOf axis="root ch desOrSelf" ptType="all node node" st="1 3 1" cnt="1 1 0"/>
              </dgm:if>
              <dgm:if name="Name58" axis="root ch" ptType="all node" func="cnt" op="equ" val="4">
                <dgm:presOf axis="root ch desOrSelf" ptType="all node node" st="1 4 1" cnt="1 1 0"/>
              </dgm:if>
              <dgm:else name="Name59">
                <dgm:presOf/>
              </dgm:else>
            </dgm:choose>
          </dgm:else>
        </dgm:choose>
        <dgm:constrLst/>
        <dgm:ruleLst/>
      </dgm:layoutNode>
      <dgm:layoutNode name="circ2Tx" styleLbl="revTx">
        <dgm:varLst>
          <dgm:chMax val="0"/>
          <dgm:chPref val="0"/>
          <dgm:bulletEnabled val="1"/>
        </dgm:varLst>
        <dgm:alg type="tx">
          <dgm:param type="txAnchorHorzCh" val="ctr"/>
          <dgm:param type="txAnchorVertCh" val="mid"/>
        </dgm:alg>
        <dgm:shape xmlns:r="http://schemas.openxmlformats.org/officeDocument/2006/relationships" type="rect" r:blip="" hideGeom="1">
          <dgm:adjLst/>
        </dgm:shape>
        <dgm:choose name="Name60">
          <dgm:if name="Name61" func="var" arg="dir" op="equ" val="norm">
            <dgm:presOf axis="desOrSelf" ptType="node"/>
          </dgm:if>
          <dgm:else name="Name62">
            <dgm:choose name="Name63">
              <dgm:if name="Name64" axis="root ch" ptType="all node" func="cnt" op="equ" val="2">
                <dgm:presOf axis="root ch desOrSelf" ptType="all node node" st="1 1 1" cnt="1 1 0"/>
              </dgm:if>
              <dgm:if name="Name65" axis="root ch" ptType="all node" func="cnt" op="equ" val="3">
                <dgm:presOf axis="root ch desOrSelf" ptType="all node node" st="1 3 1" cnt="1 1 0"/>
              </dgm:if>
              <dgm:if name="Name66" axis="root ch" ptType="all node" func="cnt" op="equ" val="4">
                <dgm:presOf axis="root ch desOrSelf" ptType="all node node" st="1 4 1" cnt="1 1 0"/>
              </dgm:if>
              <dgm:if name="Name67" axis="root ch" ptType="all node" func="cnt" op="equ" val="5">
                <dgm:presOf axis="root ch desOrSelf" ptType="all node node" st="1 5 1" cnt="1 1 0"/>
              </dgm:if>
              <dgm:if name="Name68" axis="root ch" ptType="all node" func="cnt" op="equ" val="6">
                <dgm:presOf axis="root ch desOrSelf" ptType="all node node" st="1 6 1" cnt="1 1 0"/>
              </dgm:if>
              <dgm:else name="Name69">
                <dgm:presOf axis="root ch desOrSelf" ptType="all node node" st="1 7 1" cnt="1 1 0"/>
              </dgm:else>
            </dgm:choose>
          </dgm:else>
        </dgm:choose>
        <dgm:constrLst>
          <dgm:constr type="tMarg"/>
          <dgm:constr type="bMarg"/>
          <dgm:constr type="lMarg"/>
          <dgm:constr type="rMarg"/>
          <dgm:constr type="primFontSz" val="65"/>
        </dgm:constrLst>
        <dgm:ruleLst>
          <dgm:rule type="primFontSz" val="5" fact="NaN" max="NaN"/>
        </dgm:ruleLst>
      </dgm:layoutNode>
    </dgm:forEach>
    <dgm:forEach name="Name70" axis="ch" ptType="node" st="3" cnt="1">
      <dgm:layoutNode name="circ3" styleLbl="vennNode1">
        <dgm:alg type="sp"/>
        <dgm:shape xmlns:r="http://schemas.openxmlformats.org/officeDocument/2006/relationships" type="ellipse" r:blip="">
          <dgm:adjLst/>
        </dgm:shape>
        <dgm:choose name="Name71">
          <dgm:if name="Name72" func="var" arg="dir" op="equ" val="norm">
            <dgm:choose name="Name73">
              <dgm:if name="Name74" axis="root ch" ptType="all node" func="cnt" op="lte" val="4">
                <dgm:presOf axis="desOrSelf" ptType="node"/>
              </dgm:if>
              <dgm:else name="Name75">
                <dgm:presOf/>
              </dgm:else>
            </dgm:choose>
          </dgm:if>
          <dgm:else name="Name76">
            <dgm:choose name="Name77">
              <dgm:if name="Name78" axis="root ch" ptType="all node" func="cnt" op="equ" val="3">
                <dgm:presOf axis="root ch desOrSelf" ptType="all node node" st="1 2 1" cnt="1 1 0"/>
              </dgm:if>
              <dgm:if name="Name79" axis="root ch" ptType="all node" func="cnt" op="equ" val="4">
                <dgm:presOf axis="root ch desOrSelf" ptType="all node node" st="1 3 1" cnt="1 1 0"/>
              </dgm:if>
              <dgm:else name="Name80">
                <dgm:presOf/>
              </dgm:else>
            </dgm:choose>
          </dgm:else>
        </dgm:choose>
        <dgm:constrLst/>
        <dgm:ruleLst/>
      </dgm:layoutNode>
      <dgm:layoutNode name="circ3Tx" styleLbl="revTx">
        <dgm:varLst>
          <dgm:chMax val="0"/>
          <dgm:chPref val="0"/>
          <dgm:bulletEnabled val="1"/>
        </dgm:varLst>
        <dgm:alg type="tx">
          <dgm:param type="txAnchorHorzCh" val="ctr"/>
          <dgm:param type="txAnchorVertCh" val="mid"/>
        </dgm:alg>
        <dgm:shape xmlns:r="http://schemas.openxmlformats.org/officeDocument/2006/relationships" type="rect" r:blip="" hideGeom="1">
          <dgm:adjLst/>
        </dgm:shape>
        <dgm:choose name="Name81">
          <dgm:if name="Name82" func="var" arg="dir" op="equ" val="norm">
            <dgm:presOf axis="desOrSelf" ptType="node"/>
          </dgm:if>
          <dgm:else name="Name83">
            <dgm:choose name="Name84">
              <dgm:if name="Name85" axis="root ch" ptType="all node" func="cnt" op="equ" val="3">
                <dgm:presOf axis="root ch desOrSelf" ptType="all node node" st="1 2 1" cnt="1 1 0"/>
              </dgm:if>
              <dgm:if name="Name86" axis="root ch" ptType="all node" func="cnt" op="equ" val="4">
                <dgm:presOf axis="root ch desOrSelf" ptType="all node node" st="1 3 1" cnt="1 1 0"/>
              </dgm:if>
              <dgm:if name="Name87" axis="root ch" ptType="all node" func="cnt" op="equ" val="5">
                <dgm:presOf axis="root ch desOrSelf" ptType="all node node" st="1 4 1" cnt="1 1 0"/>
              </dgm:if>
              <dgm:if name="Name88" axis="root ch" ptType="all node" func="cnt" op="equ" val="6">
                <dgm:presOf axis="root ch desOrSelf" ptType="all node node" st="1 5 1" cnt="1 1 0"/>
              </dgm:if>
              <dgm:else name="Name89">
                <dgm:presOf axis="root ch desOrSelf" ptType="all node node" st="1 6 1" cnt="1 1 0"/>
              </dgm:else>
            </dgm:choose>
          </dgm:else>
        </dgm:choose>
        <dgm:constrLst>
          <dgm:constr type="tMarg"/>
          <dgm:constr type="bMarg"/>
          <dgm:constr type="lMarg"/>
          <dgm:constr type="rMarg"/>
          <dgm:constr type="primFontSz" val="65"/>
        </dgm:constrLst>
        <dgm:ruleLst>
          <dgm:rule type="primFontSz" val="5" fact="NaN" max="NaN"/>
        </dgm:ruleLst>
      </dgm:layoutNode>
    </dgm:forEach>
    <dgm:forEach name="Name90" axis="ch" ptType="node" st="4" cnt="1">
      <dgm:layoutNode name="circ4" styleLbl="vennNode1">
        <dgm:alg type="sp"/>
        <dgm:shape xmlns:r="http://schemas.openxmlformats.org/officeDocument/2006/relationships" type="ellipse" r:blip="">
          <dgm:adjLst/>
        </dgm:shape>
        <dgm:choose name="Name91">
          <dgm:if name="Name92" func="var" arg="dir" op="equ" val="norm">
            <dgm:choose name="Name93">
              <dgm:if name="Name94" axis="root ch" ptType="all node" func="cnt" op="lte" val="4">
                <dgm:presOf axis="desOrSelf" ptType="node"/>
              </dgm:if>
              <dgm:else name="Name95">
                <dgm:presOf/>
              </dgm:else>
            </dgm:choose>
          </dgm:if>
          <dgm:else name="Name96">
            <dgm:choose name="Name97">
              <dgm:if name="Name98" axis="root ch" ptType="all node" func="cnt" op="equ" val="4">
                <dgm:presOf axis="root ch desOrSelf" ptType="all node node" st="1 2 1" cnt="1 1 0"/>
              </dgm:if>
              <dgm:else name="Name99">
                <dgm:presOf/>
              </dgm:else>
            </dgm:choose>
          </dgm:else>
        </dgm:choose>
        <dgm:constrLst/>
        <dgm:ruleLst/>
      </dgm:layoutNode>
      <dgm:layoutNode name="circ4Tx" styleLbl="revTx">
        <dgm:varLst>
          <dgm:chMax val="0"/>
          <dgm:chPref val="0"/>
          <dgm:bulletEnabled val="1"/>
        </dgm:varLst>
        <dgm:alg type="tx">
          <dgm:param type="txAnchorHorzCh" val="ctr"/>
          <dgm:param type="txAnchorVertCh" val="mid"/>
        </dgm:alg>
        <dgm:shape xmlns:r="http://schemas.openxmlformats.org/officeDocument/2006/relationships" type="rect" r:blip="" hideGeom="1">
          <dgm:adjLst/>
        </dgm:shape>
        <dgm:choose name="Name100">
          <dgm:if name="Name101" func="var" arg="dir" op="equ" val="norm">
            <dgm:presOf axis="desOrSelf" ptType="node"/>
          </dgm:if>
          <dgm:else name="Name102">
            <dgm:choose name="Name103">
              <dgm:if name="Name104" axis="root ch" ptType="all node" func="cnt" op="equ" val="4">
                <dgm:presOf axis="root ch desOrSelf" ptType="all node node" st="1 2 1" cnt="1 1 0"/>
              </dgm:if>
              <dgm:if name="Name105" axis="root ch" ptType="all node" func="cnt" op="equ" val="5">
                <dgm:presOf axis="root ch desOrSelf" ptType="all node node" st="1 3 1" cnt="1 1 0"/>
              </dgm:if>
              <dgm:if name="Name106" axis="root ch" ptType="all node" func="cnt" op="equ" val="6">
                <dgm:presOf axis="root ch desOrSelf" ptType="all node node" st="1 4 1" cnt="1 1 0"/>
              </dgm:if>
              <dgm:else name="Name107">
                <dgm:presOf axis="root ch desOrSelf" ptType="all node node" st="1 5 1" cnt="1 1 0"/>
              </dgm:else>
            </dgm:choose>
          </dgm:else>
        </dgm:choose>
        <dgm:constrLst>
          <dgm:constr type="tMarg"/>
          <dgm:constr type="bMarg"/>
          <dgm:constr type="lMarg"/>
          <dgm:constr type="rMarg"/>
          <dgm:constr type="primFontSz" val="65"/>
        </dgm:constrLst>
        <dgm:ruleLst>
          <dgm:rule type="primFontSz" val="5" fact="NaN" max="NaN"/>
        </dgm:ruleLst>
      </dgm:layoutNode>
    </dgm:forEach>
    <dgm:forEach name="Name108" axis="ch" ptType="node" st="5" cnt="1">
      <dgm:layoutNode name="circ5" styleLbl="vennNode1">
        <dgm:alg type="sp"/>
        <dgm:shape xmlns:r="http://schemas.openxmlformats.org/officeDocument/2006/relationships" type="ellipse" r:blip="">
          <dgm:adjLst/>
        </dgm:shape>
        <dgm:presOf/>
        <dgm:constrLst/>
        <dgm:ruleLst/>
      </dgm:layoutNode>
      <dgm:layoutNode name="circ5Tx" styleLbl="revTx">
        <dgm:varLst>
          <dgm:chMax val="0"/>
          <dgm:chPref val="0"/>
          <dgm:bulletEnabled val="1"/>
        </dgm:varLst>
        <dgm:alg type="tx">
          <dgm:param type="txAnchorHorzCh" val="ctr"/>
          <dgm:param type="txAnchorVertCh" val="mid"/>
        </dgm:alg>
        <dgm:shape xmlns:r="http://schemas.openxmlformats.org/officeDocument/2006/relationships" type="rect" r:blip="" hideGeom="1">
          <dgm:adjLst/>
        </dgm:shape>
        <dgm:choose name="Name109">
          <dgm:if name="Name110" func="var" arg="dir" op="equ" val="norm">
            <dgm:presOf axis="desOrSelf" ptType="node"/>
          </dgm:if>
          <dgm:else name="Name111">
            <dgm:choose name="Name112">
              <dgm:if name="Name113" axis="root ch" ptType="all node" func="cnt" op="equ" val="5">
                <dgm:presOf axis="root ch desOrSelf" ptType="all node node" st="1 2 1" cnt="1 1 0"/>
              </dgm:if>
              <dgm:if name="Name114" axis="root ch" ptType="all node" func="cnt" op="equ" val="6">
                <dgm:presOf axis="root ch desOrSelf" ptType="all node node" st="1 3 1" cnt="1 1 0"/>
              </dgm:if>
              <dgm:else name="Name115">
                <dgm:presOf axis="root ch desOrSelf" ptType="all node node" st="1 4 1" cnt="1 1 0"/>
              </dgm:else>
            </dgm:choose>
          </dgm:else>
        </dgm:choose>
        <dgm:constrLst>
          <dgm:constr type="tMarg"/>
          <dgm:constr type="bMarg"/>
          <dgm:constr type="lMarg"/>
          <dgm:constr type="rMarg"/>
          <dgm:constr type="primFontSz" val="65"/>
        </dgm:constrLst>
        <dgm:ruleLst>
          <dgm:rule type="primFontSz" val="5" fact="NaN" max="NaN"/>
        </dgm:ruleLst>
      </dgm:layoutNode>
    </dgm:forEach>
    <dgm:forEach name="Name116" axis="ch" ptType="node" st="6" cnt="1">
      <dgm:layoutNode name="circ6" styleLbl="vennNode1">
        <dgm:alg type="sp"/>
        <dgm:shape xmlns:r="http://schemas.openxmlformats.org/officeDocument/2006/relationships" type="ellipse" r:blip="">
          <dgm:adjLst/>
        </dgm:shape>
        <dgm:presOf/>
        <dgm:constrLst/>
        <dgm:ruleLst/>
      </dgm:layoutNode>
      <dgm:layoutNode name="circ6Tx" styleLbl="revTx">
        <dgm:varLst>
          <dgm:chMax val="0"/>
          <dgm:chPref val="0"/>
          <dgm:bulletEnabled val="1"/>
        </dgm:varLst>
        <dgm:alg type="tx">
          <dgm:param type="txAnchorHorzCh" val="ctr"/>
          <dgm:param type="txAnchorVertCh" val="mid"/>
        </dgm:alg>
        <dgm:shape xmlns:r="http://schemas.openxmlformats.org/officeDocument/2006/relationships" type="rect" r:blip="" hideGeom="1">
          <dgm:adjLst/>
        </dgm:shape>
        <dgm:choose name="Name117">
          <dgm:if name="Name118" func="var" arg="dir" op="equ" val="norm">
            <dgm:presOf axis="desOrSelf" ptType="node"/>
          </dgm:if>
          <dgm:else name="Name119">
            <dgm:choose name="Name120">
              <dgm:if name="Name121" axis="root ch" ptType="all node" func="cnt" op="equ" val="6">
                <dgm:presOf axis="root ch desOrSelf" ptType="all node node" st="1 2 1" cnt="1 1 0"/>
              </dgm:if>
              <dgm:else name="Name122">
                <dgm:presOf axis="root ch desOrSelf" ptType="all node node" st="1 3 1" cnt="1 1 0"/>
              </dgm:else>
            </dgm:choose>
          </dgm:else>
        </dgm:choose>
        <dgm:constrLst>
          <dgm:constr type="tMarg"/>
          <dgm:constr type="bMarg"/>
          <dgm:constr type="lMarg"/>
          <dgm:constr type="rMarg"/>
          <dgm:constr type="primFontSz" val="65"/>
        </dgm:constrLst>
        <dgm:ruleLst>
          <dgm:rule type="primFontSz" val="5" fact="NaN" max="NaN"/>
        </dgm:ruleLst>
      </dgm:layoutNode>
    </dgm:forEach>
    <dgm:forEach name="Name123" axis="ch" ptType="node" st="7" cnt="1">
      <dgm:layoutNode name="circ7" styleLbl="vennNode1">
        <dgm:alg type="sp"/>
        <dgm:shape xmlns:r="http://schemas.openxmlformats.org/officeDocument/2006/relationships" type="ellipse" r:blip="">
          <dgm:adjLst/>
        </dgm:shape>
        <dgm:presOf/>
        <dgm:constrLst/>
        <dgm:ruleLst/>
      </dgm:layoutNode>
      <dgm:layoutNode name="circ7Tx" styleLbl="revTx">
        <dgm:varLst>
          <dgm:chMax val="0"/>
          <dgm:chPref val="0"/>
          <dgm:bulletEnabled val="1"/>
        </dgm:varLst>
        <dgm:alg type="tx">
          <dgm:param type="txAnchorHorzCh" val="ctr"/>
          <dgm:param type="txAnchorVertCh" val="mid"/>
        </dgm:alg>
        <dgm:shape xmlns:r="http://schemas.openxmlformats.org/officeDocument/2006/relationships" type="rect" r:blip="" hideGeom="1">
          <dgm:adjLst/>
        </dgm:shape>
        <dgm:choose name="Name124">
          <dgm:if name="Name125" func="var" arg="dir" op="equ" val="norm">
            <dgm:presOf axis="desOrSelf" ptType="node"/>
          </dgm:if>
          <dgm:else name="Name126">
            <dgm:presOf axis="root ch desOrSelf" ptType="all node node" st="1 2 1" cnt="1 1 0"/>
          </dgm:else>
        </dgm:choose>
        <dgm:constrLst>
          <dgm:constr type="tMarg"/>
          <dgm:constr type="bMarg"/>
          <dgm:constr type="lMarg"/>
          <dgm:constr type="rMarg"/>
          <dgm:constr type="primFontSz" val="65"/>
        </dgm:constrLst>
        <dgm:ruleLst>
          <dgm:rule type="primFontSz" val="5" fact="NaN" max="NaN"/>
        </dgm:ruleLst>
      </dgm:layoutNode>
    </dgm:forEach>
  </dgm:layoutNode>
</dgm:layoutDef>
</file>

<file path=xl/diagrams/layout2.xml><?xml version="1.0" encoding="utf-8"?>
<dgm:layoutDef xmlns:dgm="http://schemas.openxmlformats.org/drawingml/2006/diagram" xmlns:a="http://schemas.openxmlformats.org/drawingml/2006/main" uniqueId="urn:microsoft.com/office/officeart/2005/8/layout/pyramid1">
  <dgm:title val=""/>
  <dgm:desc val=""/>
  <dgm:catLst>
    <dgm:cat type="pyramid" pri="1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pyra">
          <dgm:param type="linDir" val="fromB"/>
          <dgm:param type="txDir" val="fromT"/>
          <dgm:param type="pyraAcctPos" val="aft"/>
          <dgm:param type="pyraAcctTxMar" val="step"/>
          <dgm:param type="pyraAcctBkgdNode" val="acctBkgd"/>
          <dgm:param type="pyraAcctTxNode" val="acctTx"/>
          <dgm:param type="pyraLvlNode" val="level"/>
        </dgm:alg>
      </dgm:if>
      <dgm:else name="Name3">
        <dgm:alg type="pyra">
          <dgm:param type="linDir" val="fromB"/>
          <dgm:param type="txDir" val="fromT"/>
          <dgm:param type="pyraAcctPos" val="bef"/>
          <dgm:param type="pyraAcctTxMar" val="step"/>
          <dgm:param type="pyraAcctBkgdNode" val="acctBkgd"/>
          <dgm:param type="pyraAcctTxNode" val="acctTx"/>
          <dgm:param type="pyraLvlNode" val="level"/>
        </dgm:alg>
      </dgm:else>
    </dgm:choose>
    <dgm:shape xmlns:r="http://schemas.openxmlformats.org/officeDocument/2006/relationships" r:blip="">
      <dgm:adjLst/>
    </dgm:shape>
    <dgm:presOf/>
    <dgm:choose name="Name4">
      <dgm:if name="Name5" axis="root des" ptType="all node" func="maxDepth" op="gte" val="2">
        <dgm:constrLst>
          <dgm:constr type="primFontSz" for="des" forName="levelTx" op="equ"/>
          <dgm:constr type="secFontSz" for="des" forName="acctTx" op="equ"/>
          <dgm:constr type="pyraAcctRatio" val="0.32"/>
        </dgm:constrLst>
      </dgm:if>
      <dgm:else name="Name6">
        <dgm:constrLst>
          <dgm:constr type="primFontSz" for="des" forName="levelTx" op="equ"/>
          <dgm:constr type="secFontSz" for="des" forName="acctTx" op="equ"/>
          <dgm:constr type="pyraAcctRatio"/>
        </dgm:constrLst>
      </dgm:else>
    </dgm:choose>
    <dgm:ruleLst/>
    <dgm:forEach name="Name7" axis="ch" ptType="node">
      <dgm:layoutNode name="Name8">
        <dgm:alg type="composite">
          <dgm:param type="horzAlign" val="none"/>
        </dgm:alg>
        <dgm:shape xmlns:r="http://schemas.openxmlformats.org/officeDocument/2006/relationships" r:blip="">
          <dgm:adjLst/>
        </dgm:shape>
        <dgm:presOf/>
        <dgm:choose name="Name9">
          <dgm:if name="Name10" axis="self" ptType="node" func="pos" op="equ" val="1">
            <dgm:constrLst>
              <dgm:constr type="ctrX" for="ch" forName="acctBkgd" val="1"/>
              <dgm:constr type="ctrY" for="ch" forName="acctBkgd" val="1"/>
              <dgm:constr type="w" for="ch" forName="acctBkgd" val="1"/>
              <dgm:constr type="h" for="ch" forName="acctBkgd" val="1"/>
              <dgm:constr type="ctrX" for="ch" forName="acctTx" val="1"/>
              <dgm:constr type="ctrY" for="ch" forName="acctTx" val="1"/>
              <dgm:constr type="w" for="ch" forName="acctTx" val="1"/>
              <dgm:constr type="h" for="ch" forName="acctTx" val="1"/>
              <dgm:constr type="ctrX" for="ch" forName="level" val="1"/>
              <dgm:constr type="ctrY" for="ch" forName="level" val="1"/>
              <dgm:constr type="w" for="ch" forName="level" val="1"/>
              <dgm:constr type="h" for="ch" forName="level" val="1"/>
              <dgm:constr type="ctrX" for="ch" forName="levelTx" refType="ctrX" refFor="ch" refForName="level"/>
              <dgm:constr type="ctrY" for="ch" forName="levelTx" refType="ctrY" refFor="ch" refForName="level"/>
              <dgm:constr type="w" for="ch" forName="levelTx" refType="w" refFor="ch" refForName="level"/>
              <dgm:constr type="h" for="ch" forName="levelTx" refType="h" refFor="ch" refForName="level"/>
            </dgm:constrLst>
          </dgm:if>
          <dgm:else name="Name11">
            <dgm:constrLst>
              <dgm:constr type="ctrX" for="ch" forName="acctBkgd" val="1"/>
              <dgm:constr type="ctrY" for="ch" forName="acctBkgd" val="1"/>
              <dgm:constr type="w" for="ch" forName="acctBkgd" val="1"/>
              <dgm:constr type="h" for="ch" forName="acctBkgd" val="1"/>
              <dgm:constr type="ctrX" for="ch" forName="acctTx" val="1"/>
              <dgm:constr type="ctrY" for="ch" forName="acctTx" val="1"/>
              <dgm:constr type="w" for="ch" forName="acctTx" val="1"/>
              <dgm:constr type="h" for="ch" forName="acctTx" val="1"/>
              <dgm:constr type="ctrX" for="ch" forName="level" val="1"/>
              <dgm:constr type="ctrY" for="ch" forName="level" val="1"/>
              <dgm:constr type="w" for="ch" forName="level" val="1"/>
              <dgm:constr type="h" for="ch" forName="level" val="1"/>
              <dgm:constr type="ctrX" for="ch" forName="levelTx" refType="ctrX" refFor="ch" refForName="level"/>
              <dgm:constr type="ctrY" for="ch" forName="levelTx" refType="ctrY" refFor="ch" refForName="level"/>
              <dgm:constr type="w" for="ch" forName="levelTx" refType="w" refFor="ch" refForName="level" fact="0.65"/>
              <dgm:constr type="h" for="ch" forName="levelTx" refType="h" refFor="ch" refForName="level"/>
            </dgm:constrLst>
          </dgm:else>
        </dgm:choose>
        <dgm:ruleLst/>
        <dgm:choose name="Name12">
          <dgm:if name="Name13" axis="ch" ptType="node" func="cnt" op="gte" val="1">
            <dgm:layoutNode name="acctBkgd" styleLbl="alignAcc1">
              <dgm:alg type="sp"/>
              <dgm:shape xmlns:r="http://schemas.openxmlformats.org/officeDocument/2006/relationships" type="nonIsoscelesTrapezoid" r:blip="">
                <dgm:adjLst/>
              </dgm:shape>
              <dgm:presOf axis="des" ptType="node"/>
              <dgm:constrLst/>
              <dgm:ruleLst/>
            </dgm:layoutNode>
            <dgm:layoutNode name="acctTx" styleLbl="alignAcc1">
              <dgm:varLst>
                <dgm:bulletEnabled val="1"/>
              </dgm:varLst>
              <dgm:alg type="tx">
                <dgm:param type="stBulletLvl" val="1"/>
                <dgm:param type="txAnchorVertCh" val="mid"/>
              </dgm:alg>
              <dgm:shape xmlns:r="http://schemas.openxmlformats.org/officeDocument/2006/relationships" type="nonIsoscelesTrapezoid" r:blip="" hideGeom="1">
                <dgm:adjLst/>
              </dgm:shape>
              <dgm:presOf axis="des" ptType="node"/>
              <dgm:constrLst>
                <dgm:constr type="secFontSz" val="65"/>
                <dgm:constr type="primFontSz" refType="secFontSz"/>
                <dgm:constr type="tMarg" refType="secFontSz" fact="0.3"/>
                <dgm:constr type="bMarg" refType="secFontSz" fact="0.3"/>
                <dgm:constr type="lMarg" refType="secFontSz" fact="0.3"/>
                <dgm:constr type="rMarg" refType="secFontSz" fact="0.3"/>
              </dgm:constrLst>
              <dgm:ruleLst>
                <dgm:rule type="secFontSz" val="5" fact="NaN" max="NaN"/>
              </dgm:ruleLst>
            </dgm:layoutNode>
          </dgm:if>
          <dgm:else name="Name14"/>
        </dgm:choose>
        <dgm:layoutNode name="level">
          <dgm:varLst>
            <dgm:chMax val="1"/>
            <dgm:bulletEnabled val="1"/>
          </dgm:varLst>
          <dgm:alg type="sp"/>
          <dgm:shape xmlns:r="http://schemas.openxmlformats.org/officeDocument/2006/relationships" type="trapezoid" r:blip="">
            <dgm:adjLst/>
          </dgm:shape>
          <dgm:presOf axis="self"/>
          <dgm:constrLst>
            <dgm:constr type="h" val="500"/>
            <dgm:constr type="w" val="1"/>
          </dgm:constrLst>
          <dgm:ruleLst/>
        </dgm:layoutNode>
        <dgm:layoutNode name="levelTx" styleLbl="revTx">
          <dgm:varLst>
            <dgm:chMax val="1"/>
            <dgm:bulletEnabled val="1"/>
          </dgm:varLst>
          <dgm:alg type="tx"/>
          <dgm:shape xmlns:r="http://schemas.openxmlformats.org/officeDocument/2006/relationships" type="rect" r:blip="" hideGeom="1">
            <dgm:adjLst/>
          </dgm:shape>
          <dgm:presOf axis="self"/>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layoutNode>
    </dgm:forEach>
  </dgm:layoutNode>
</dgm:layoutDef>
</file>

<file path=xl/diagrams/layout3.xml><?xml version="1.0" encoding="utf-8"?>
<dgm:layoutDef xmlns:dgm="http://schemas.openxmlformats.org/drawingml/2006/diagram" xmlns:a="http://schemas.openxmlformats.org/drawingml/2006/main" uniqueId="urn:microsoft.com/office/officeart/2005/8/layout/radial6">
  <dgm:title val=""/>
  <dgm:desc val=""/>
  <dgm:catLst>
    <dgm:cat type="cycle" pri="9000"/>
    <dgm:cat type="relationship" pri="21000"/>
  </dgm:catLst>
  <dgm:sampData>
    <dgm:dataModel>
      <dgm:ptLst>
        <dgm:pt modelId="0" type="doc"/>
        <dgm:pt modelId="1">
          <dgm:prSet phldr="1"/>
        </dgm:pt>
        <dgm:pt modelId="11">
          <dgm:prSet phldr="1"/>
        </dgm:pt>
        <dgm:pt modelId="12">
          <dgm:prSet phldr="1"/>
        </dgm:pt>
        <dgm:pt modelId="13">
          <dgm:prSet phldr="1"/>
        </dgm:pt>
        <dgm:pt modelId="14">
          <dgm:prSet phldr="1"/>
        </dgm:pt>
      </dgm:ptLst>
      <dgm:cxnLst>
        <dgm:cxn modelId="2" srcId="0" destId="1" srcOrd="0" destOrd="0"/>
        <dgm:cxn modelId="3" srcId="1" destId="11" srcOrd="0" destOrd="0"/>
        <dgm:cxn modelId="4" srcId="1" destId="12" srcOrd="1" destOrd="0"/>
        <dgm:cxn modelId="5" srcId="1" destId="13" srcOrd="2" destOrd="0"/>
        <dgm:cxn modelId="6" srcId="1" destId="14" srcOrd="3" destOrd="0"/>
      </dgm:cxnLst>
      <dgm:bg/>
      <dgm:whole/>
    </dgm:dataModel>
  </dgm:sampData>
  <dgm:styleData>
    <dgm:dataModel>
      <dgm:ptLst>
        <dgm:pt modelId="0" type="doc"/>
        <dgm:pt modelId="1"/>
        <dgm:pt modelId="11"/>
        <dgm:pt modelId="12"/>
        <dgm:pt modelId="13"/>
      </dgm:ptLst>
      <dgm:cxnLst>
        <dgm:cxn modelId="2" srcId="0" destId="1" srcOrd="0" destOrd="0"/>
        <dgm:cxn modelId="15" srcId="1" destId="11" srcOrd="0" destOrd="0"/>
        <dgm:cxn modelId="16" srcId="1" destId="12" srcOrd="1" destOrd="0"/>
        <dgm:cxn modelId="17" srcId="1" destId="13" srcOrd="2" destOrd="0"/>
      </dgm:cxnLst>
      <dgm:bg/>
      <dgm:whole/>
    </dgm:dataModel>
  </dgm:styleData>
  <dgm:clrData>
    <dgm:dataModel>
      <dgm:ptLst>
        <dgm:pt modelId="0" type="doc"/>
        <dgm:pt modelId="1"/>
        <dgm:pt modelId="11"/>
        <dgm:pt modelId="12"/>
        <dgm:pt modelId="13"/>
        <dgm:pt modelId="14"/>
        <dgm:pt modelId="15"/>
        <dgm:pt modelId="16"/>
      </dgm:ptLst>
      <dgm:cxnLst>
        <dgm:cxn modelId="2" srcId="0" destId="1" srcOrd="0" destOrd="0"/>
        <dgm:cxn modelId="16" srcId="1" destId="11" srcOrd="0" destOrd="0"/>
        <dgm:cxn modelId="17" srcId="1" destId="12" srcOrd="1" destOrd="0"/>
        <dgm:cxn modelId="18" srcId="1" destId="13" srcOrd="2" destOrd="0"/>
        <dgm:cxn modelId="19" srcId="1" destId="14" srcOrd="3" destOrd="0"/>
        <dgm:cxn modelId="20" srcId="1" destId="15" srcOrd="4" destOrd="0"/>
        <dgm:cxn modelId="21" srcId="1" destId="16" srcOrd="5" destOrd="0"/>
      </dgm:cxnLst>
      <dgm:bg/>
      <dgm:whole/>
    </dgm:dataModel>
  </dgm:clrData>
  <dgm:layoutNode name="Name0">
    <dgm:varLst>
      <dgm:chMax val="1"/>
      <dgm:dir/>
      <dgm:animLvl val="ctr"/>
      <dgm:resizeHandles val="exact"/>
    </dgm:varLst>
    <dgm:choose name="Name1">
      <dgm:if name="Name2" func="var" arg="dir" op="equ" val="norm">
        <dgm:choose name="Name3">
          <dgm:if name="Name4" axis="ch ch" ptType="node node" st="1 1" cnt="1 0" func="cnt" op="lte" val="1">
            <dgm:alg type="cycle">
              <dgm:param type="stAng" val="90"/>
              <dgm:param type="spanAng" val="360"/>
              <dgm:param type="ctrShpMap" val="fNode"/>
            </dgm:alg>
          </dgm:if>
          <dgm:else name="Name5">
            <dgm:alg type="cycle">
              <dgm:param type="stAng" val="0"/>
              <dgm:param type="spanAng" val="360"/>
              <dgm:param type="ctrShpMap" val="fNode"/>
            </dgm:alg>
          </dgm:else>
        </dgm:choose>
      </dgm:if>
      <dgm:else name="Name6">
        <dgm:choose name="Name7">
          <dgm:if name="Name8" axis="ch ch" ptType="node node" st="1 1" cnt="1 0" func="cnt" op="lte" val="1">
            <dgm:alg type="cycle">
              <dgm:param type="stAng" val="-90"/>
              <dgm:param type="spanAng" val="360"/>
              <dgm:param type="ctrShpMap" val="fNode"/>
            </dgm:alg>
          </dgm:if>
          <dgm:else name="Name9">
            <dgm:alg type="cycle">
              <dgm:param type="stAng" val="0"/>
              <dgm:param type="spanAng" val="-360"/>
              <dgm:param type="ctrShpMap" val="fNode"/>
            </dgm:alg>
          </dgm:else>
        </dgm:choose>
      </dgm:else>
    </dgm:choose>
    <dgm:shape xmlns:r="http://schemas.openxmlformats.org/officeDocument/2006/relationships" r:blip="">
      <dgm:adjLst/>
    </dgm:shape>
    <dgm:presOf/>
    <dgm:choose name="Name10">
      <dgm:if name="Name11" func="var" arg="dir" op="equ" val="norm">
        <dgm:choose name="Name12">
          <dgm:if name="Name13" axis="ch ch" ptType="node node" st="1 1" cnt="1 0" func="cnt" op="equ" val="1">
            <dgm:constrLst>
              <dgm:constr type="diam" val="170"/>
              <dgm:constr type="w" for="ch" forName="centerShape" refType="w"/>
              <dgm:constr type="w" for="ch" forName="oneComp" refType="w" refFor="ch" refForName="centerShape" op="equ" fact="0.7"/>
              <dgm:constr type="sp" refType="w" refFor="ch" refForName="oneComp" fact="0.3"/>
              <dgm:constr type="sibSp" refType="w" refFor="ch" refForName="oneComp" fact="0.3"/>
              <dgm:constr type="primFontSz" for="ch" forName="centerShape" val="65"/>
              <dgm:constr type="primFontSz" for="des" forName="oneNode" refType="primFontSz" refFor="ch" refForName="centerShape" fact="0.95"/>
              <dgm:constr type="primFontSz" for="des" forName="oneNode" refType="primFontSz" refFor="ch" refForName="centerShape" op="lte" fact="0.95"/>
              <dgm:constr type="diam" for="ch" forName="singleconn" refType="diam" op="equ" fact="-1"/>
              <dgm:constr type="h" for="ch" forName="singleconn" refType="w" refFor="ch" refForName="oneComp" fact="0.24"/>
              <dgm:constr type="w" for="ch" forName="dummya" refType="w" refFor="ch" refForName="oneComp" op="equ"/>
              <dgm:constr type="w" for="ch" forName="dummyb" refType="w" refFor="ch" refForName="oneComp" op="equ"/>
              <dgm:constr type="w" for="ch" forName="dummyc" refType="w" refFor="ch" refForName="oneComp" op="equ"/>
            </dgm:constrLst>
          </dgm:if>
          <dgm:else name="Name14">
            <dgm:constrLst>
              <dgm:constr type="diam" val="170"/>
              <dgm:constr type="w" for="ch" forName="centerShape" refType="w"/>
              <dgm:constr type="w" for="ch" forName="node" refType="w" refFor="ch" refForName="centerShape" op="equ" fact="0.7"/>
              <dgm:constr type="sp" refType="w" refFor="ch" refForName="node" fact="0.3"/>
              <dgm:constr type="sibSp" refType="w" refFor="ch" refForName="node" fact="0.3"/>
              <dgm:constr type="primFontSz" for="ch" forName="centerShape" val="65"/>
              <dgm:constr type="primFontSz" for="des" forName="node" refType="primFontSz" refFor="ch" refForName="centerShape" fact="0.78"/>
              <dgm:constr type="primFontSz" for="ch" forName="node" refType="primFontSz" refFor="ch" refForName="centerShape" op="lte" fact="0.95"/>
              <dgm:constr type="diam" for="ch" forName="sibTrans" refType="diam" op="equ"/>
              <dgm:constr type="h" for="ch" forName="sibTrans" refType="w" refFor="ch" refForName="node" fact="0.24"/>
              <dgm:constr type="w" for="ch" forName="dummy" val="1"/>
            </dgm:constrLst>
          </dgm:else>
        </dgm:choose>
      </dgm:if>
      <dgm:else name="Name15">
        <dgm:choose name="Name16">
          <dgm:if name="Name17" axis="ch ch" ptType="node node" st="1 1" cnt="1 0" func="cnt" op="equ" val="1">
            <dgm:constrLst>
              <dgm:constr type="diam" val="170"/>
              <dgm:constr type="w" for="ch" forName="centerShape" refType="w"/>
              <dgm:constr type="w" for="ch" forName="oneComp" refType="w" refFor="ch" refForName="centerShape" op="equ" fact="0.7"/>
              <dgm:constr type="sp" refType="w" refFor="ch" refForName="oneComp" fact="0.3"/>
              <dgm:constr type="sibSp" refType="w" refFor="ch" refForName="oneComp" fact="0.3"/>
              <dgm:constr type="primFontSz" for="ch" forName="centerShape" val="65"/>
              <dgm:constr type="primFontSz" for="des" forName="oneNode" refType="primFontSz" refFor="ch" refForName="centerShape" fact="0.95"/>
              <dgm:constr type="primFontSz" for="ch" forName="oneNode" refType="primFontSz" refFor="ch" refForName="centerShape" op="lte" fact="0.95"/>
              <dgm:constr type="diam" for="ch" forName="singleconn" refType="diam"/>
              <dgm:constr type="h" for="ch" forName="singleconn" refType="w" refFor="ch" refForName="oneComp" fact="0.24"/>
              <dgm:constr type="diam" for="ch" refType="diam" op="equ"/>
              <dgm:constr type="w" for="ch" forName="dummya" refType="w" refFor="ch" refForName="oneComp" op="equ"/>
              <dgm:constr type="w" for="ch" forName="dummyb" refType="w" refFor="ch" refForName="oneComp" op="equ"/>
              <dgm:constr type="w" for="ch" forName="dummyc" refType="w" refFor="ch" refForName="oneComp" op="equ"/>
            </dgm:constrLst>
          </dgm:if>
          <dgm:else name="Name18">
            <dgm:constrLst>
              <dgm:constr type="diam" val="170"/>
              <dgm:constr type="w" for="ch" forName="centerShape" refType="w"/>
              <dgm:constr type="w" for="ch" forName="node" refType="w" refFor="ch" refForName="centerShape" op="equ" fact="0.7"/>
              <dgm:constr type="sp" refType="w" refFor="ch" refForName="node" fact="0.3"/>
              <dgm:constr type="sibSp" refType="w" refFor="ch" refForName="node" fact="0.3"/>
              <dgm:constr type="primFontSz" for="ch" forName="centerShape" val="65"/>
              <dgm:constr type="primFontSz" for="des" forName="node" refType="primFontSz" refFor="ch" refForName="centerShape" fact="0.78"/>
              <dgm:constr type="primFontSz" for="ch" forName="node" refType="primFontSz" refFor="ch" refForName="centerShape" op="lte" fact="0.95"/>
              <dgm:constr type="diam" for="ch" ptType="sibTrans" refType="diam" fact="-1"/>
              <dgm:constr type="h" for="ch" forName="sibTrans" refType="w" refFor="ch" refForName="node" fact="0.24"/>
              <dgm:constr type="diam" for="ch" refType="diam" op="equ" fact="-1"/>
              <dgm:constr type="w" for="ch" forName="dummy" val="1"/>
            </dgm:constrLst>
          </dgm:else>
        </dgm:choose>
      </dgm:else>
    </dgm:choose>
    <dgm:ruleLst>
      <dgm:rule type="diam" val="INF" fact="NaN" max="NaN"/>
    </dgm:ruleLst>
    <dgm:forEach name="Name19" axis="ch" ptType="node" cnt="1">
      <dgm:layoutNode name="centerShape" styleLbl="node0">
        <dgm:alg type="tx"/>
        <dgm:shape xmlns:r="http://schemas.openxmlformats.org/officeDocument/2006/relationships" type="ellipse" r:blip="">
          <dgm:adjLst/>
        </dgm:shape>
        <dgm:presOf axis="self"/>
        <dgm:constrLst>
          <dgm:constr type="h" refType="w"/>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Name20" axis="ch">
        <dgm:forEach name="Name21" axis="self" ptType="node">
          <dgm:choose name="Name22">
            <dgm:if name="Name23" axis="par ch" ptType="node node" func="cnt" op="gt" val="1">
              <dgm:layoutNode name="node" styleLbl="node1">
                <dgm:varLst>
                  <dgm:bulletEnabled val="1"/>
                </dgm:varLst>
                <dgm:alg type="tx">
                  <dgm:param type="txAnchorVertCh" val="mid"/>
                </dgm:alg>
                <dgm:shape xmlns:r="http://schemas.openxmlformats.org/officeDocument/2006/relationships" type="ellipse" r:blip="">
                  <dgm:adjLst/>
                </dgm:shape>
                <dgm:presOf axis="desOrSelf" ptType="node"/>
                <dgm:constrLst>
                  <dgm:constr type="h" refType="w"/>
                  <dgm:constr type="tMarg" refType="primFontSz" fact="0.1"/>
                  <dgm:constr type="bMarg" refType="primFontSz" fact="0.1"/>
                  <dgm:constr type="lMarg" refType="primFontSz" fact="0.1"/>
                  <dgm:constr type="rMarg" refType="primFontSz" fact="0.1"/>
                </dgm:constrLst>
                <dgm:ruleLst>
                  <dgm:rule type="primFontSz" val="5" fact="NaN" max="NaN"/>
                </dgm:ruleLst>
              </dgm:layoutNode>
              <dgm:layoutNode name="dummy">
                <dgm:alg type="sp"/>
                <dgm:shape xmlns:r="http://schemas.openxmlformats.org/officeDocument/2006/relationships" r:blip="">
                  <dgm:adjLst/>
                </dgm:shape>
                <dgm:presOf/>
                <dgm:constrLst>
                  <dgm:constr type="h" refType="w"/>
                </dgm:constrLst>
                <dgm:ruleLst/>
              </dgm:layoutNode>
              <dgm:forEach name="sibTransForEach" axis="followSib" ptType="sibTrans" hideLastTrans="0" cnt="1">
                <dgm:layoutNode name="sibTrans" styleLbl="sibTrans2D1">
                  <dgm:alg type="conn">
                    <dgm:param type="connRout" val="curve"/>
                    <dgm:param type="begPts" val="ctr"/>
                    <dgm:param type="endPts" val="ctr"/>
                    <dgm:param type="begSty" val="noArr"/>
                    <dgm:param type="endSty" val="noArr"/>
                    <dgm:param type="dstNode" val="node"/>
                  </dgm:alg>
                  <dgm:shape xmlns:r="http://schemas.openxmlformats.org/officeDocument/2006/relationships" type="conn" r:blip="" zOrderOff="-999">
                    <dgm:adjLst/>
                  </dgm:shape>
                  <dgm:presOf axis="self"/>
                  <dgm:constrLst>
                    <dgm:constr type="begPad"/>
                    <dgm:constr type="endPad"/>
                  </dgm:constrLst>
                  <dgm:ruleLst/>
                </dgm:layoutNode>
              </dgm:forEach>
            </dgm:if>
            <dgm:if name="Name24" axis="par ch" ptType="node node" func="cnt" op="equ" val="1">
              <dgm:layoutNode name="oneComp">
                <dgm:alg type="composite">
                  <dgm:param type="ar" val="1"/>
                </dgm:alg>
                <dgm:shape xmlns:r="http://schemas.openxmlformats.org/officeDocument/2006/relationships" r:blip="">
                  <dgm:adjLst/>
                </dgm:shape>
                <dgm:presOf/>
                <dgm:constrLst>
                  <dgm:constr type="h" refType="w"/>
                  <dgm:constr type="l" for="ch" forName="dummyConnPt" refType="w" fact="0.5"/>
                  <dgm:constr type="t" for="ch" forName="dummyConnPt" refType="w" fact="0.5"/>
                  <dgm:constr type="l" for="ch" forName="oneNode"/>
                  <dgm:constr type="t" for="ch" forName="oneNode"/>
                  <dgm:constr type="h" for="ch" forName="oneNode" refType="h"/>
                  <dgm:constr type="w" for="ch" forName="oneNode" refType="w"/>
                </dgm:constrLst>
                <dgm:ruleLst/>
                <dgm:layoutNode name="dummyConnPt" styleLbl="node1">
                  <dgm:alg type="sp"/>
                  <dgm:shape xmlns:r="http://schemas.openxmlformats.org/officeDocument/2006/relationships" r:blip="">
                    <dgm:adjLst/>
                  </dgm:shape>
                  <dgm:presOf/>
                  <dgm:constrLst>
                    <dgm:constr type="w" val="1"/>
                    <dgm:constr type="h" val="1"/>
                  </dgm:constrLst>
                  <dgm:ruleLst/>
                </dgm:layoutNode>
                <dgm:layoutNode name="oneNode" styleLbl="node1">
                  <dgm:varLst>
                    <dgm:bulletEnabled val="1"/>
                  </dgm:varLst>
                  <dgm:alg type="tx">
                    <dgm:param type="txAnchorVertCh" val="mid"/>
                  </dgm:alg>
                  <dgm:shape xmlns:r="http://schemas.openxmlformats.org/officeDocument/2006/relationships" type="ellipse" r:blip="">
                    <dgm:adjLst/>
                  </dgm:shape>
                  <dgm:presOf axis="desOrSelf" ptType="node"/>
                  <dgm:constrLst>
                    <dgm:constr type="h" refType="w"/>
                    <dgm:constr type="tMarg" refType="primFontSz" fact="0.1"/>
                    <dgm:constr type="bMarg" refType="primFontSz" fact="0.1"/>
                    <dgm:constr type="lMarg" refType="primFontSz" fact="0.1"/>
                    <dgm:constr type="rMarg" refType="primFontSz" fact="0.1"/>
                  </dgm:constrLst>
                  <dgm:ruleLst>
                    <dgm:rule type="primFontSz" val="5" fact="NaN" max="NaN"/>
                  </dgm:ruleLst>
                </dgm:layoutNode>
              </dgm:layoutNode>
              <dgm:layoutNode name="dummya">
                <dgm:alg type="sp"/>
                <dgm:shape xmlns:r="http://schemas.openxmlformats.org/officeDocument/2006/relationships" r:blip="">
                  <dgm:adjLst/>
                </dgm:shape>
                <dgm:presOf/>
                <dgm:constrLst>
                  <dgm:constr type="h" refType="w"/>
                </dgm:constrLst>
                <dgm:ruleLst/>
              </dgm:layoutNode>
              <dgm:layoutNode name="dummyb">
                <dgm:alg type="sp"/>
                <dgm:shape xmlns:r="http://schemas.openxmlformats.org/officeDocument/2006/relationships" r:blip="">
                  <dgm:adjLst/>
                </dgm:shape>
                <dgm:presOf/>
                <dgm:constrLst>
                  <dgm:constr type="h" refType="w"/>
                </dgm:constrLst>
                <dgm:ruleLst/>
              </dgm:layoutNode>
              <dgm:layoutNode name="dummyc">
                <dgm:alg type="sp"/>
                <dgm:shape xmlns:r="http://schemas.openxmlformats.org/officeDocument/2006/relationships" r:blip="">
                  <dgm:adjLst/>
                </dgm:shape>
                <dgm:presOf/>
                <dgm:constrLst>
                  <dgm:constr type="h" refType="w"/>
                </dgm:constrLst>
                <dgm:ruleLst/>
              </dgm:layoutNode>
              <dgm:forEach name="sibTransForEach1" axis="followSib" ptType="sibTrans" hideLastTrans="0" cnt="1">
                <dgm:layoutNode name="singleconn" styleLbl="sibTrans2D1">
                  <dgm:alg type="conn">
                    <dgm:param type="connRout" val="longCurve"/>
                    <dgm:param type="begPts" val="bCtr"/>
                    <dgm:param type="endPts" val="tCtr"/>
                    <dgm:param type="begSty" val="noArr"/>
                    <dgm:param type="endSty" val="noArr"/>
                    <dgm:param type="srcNode" val="dummyConnPt"/>
                    <dgm:param type="dstNode" val="dummyConnPt"/>
                  </dgm:alg>
                  <dgm:shape xmlns:r="http://schemas.openxmlformats.org/officeDocument/2006/relationships" type="conn" r:blip="" zOrderOff="-999">
                    <dgm:adjLst/>
                  </dgm:shape>
                  <dgm:presOf axis="self"/>
                  <dgm:constrLst>
                    <dgm:constr type="begPad"/>
                    <dgm:constr type="endPad"/>
                  </dgm:constrLst>
                  <dgm:ruleLst/>
                </dgm:layoutNode>
              </dgm:forEach>
            </dgm:if>
            <dgm:else name="Name25"/>
          </dgm:choose>
        </dgm:forEach>
      </dgm:forEach>
    </dgm:forEach>
  </dgm:layoutNode>
</dgm:layoutDef>
</file>

<file path=xl/diagrams/layout4.xml><?xml version="1.0" encoding="utf-8"?>
<dgm:layoutDef xmlns:dgm="http://schemas.openxmlformats.org/drawingml/2006/diagram" xmlns:a="http://schemas.openxmlformats.org/drawingml/2006/main" uniqueId="urn:microsoft.com/office/officeart/2009/3/layout/PhasedProcess">
  <dgm:title val=""/>
  <dgm:desc val=""/>
  <dgm:catLst>
    <dgm:cat type="process" pri="12500"/>
  </dgm:catLst>
  <dgm:sampData>
    <dgm:dataModel>
      <dgm:ptLst>
        <dgm:pt modelId="0" type="doc"/>
        <dgm:pt modelId="10">
          <dgm:prSet phldr="1"/>
        </dgm:pt>
        <dgm:pt modelId="11">
          <dgm:prSet phldr="1"/>
        </dgm:pt>
        <dgm:pt modelId="12">
          <dgm:prSet phldr="1"/>
        </dgm:pt>
        <dgm:pt modelId="13">
          <dgm:prSet phldr="1"/>
        </dgm:pt>
        <dgm:pt modelId="20">
          <dgm:prSet phldr="1"/>
        </dgm:pt>
        <dgm:pt modelId="21">
          <dgm:prSet phldr="1"/>
        </dgm:pt>
        <dgm:pt modelId="22">
          <dgm:prSet phldr="1"/>
        </dgm:pt>
        <dgm:pt modelId="30">
          <dgm:prSet phldr="1"/>
        </dgm:pt>
        <dgm:pt modelId="31">
          <dgm:prSet phldr="1"/>
        </dgm:pt>
      </dgm:ptLst>
      <dgm:cxnLst>
        <dgm:cxn modelId="40" srcId="0" destId="10" srcOrd="0" destOrd="0"/>
        <dgm:cxn modelId="16" srcId="10" destId="11" srcOrd="0" destOrd="0"/>
        <dgm:cxn modelId="17" srcId="10" destId="12" srcOrd="1" destOrd="0"/>
        <dgm:cxn modelId="18" srcId="10" destId="13" srcOrd="2" destOrd="0"/>
        <dgm:cxn modelId="50" srcId="0" destId="20" srcOrd="1" destOrd="0"/>
        <dgm:cxn modelId="60" srcId="0" destId="30" srcOrd="2" destOrd="0"/>
        <dgm:cxn modelId="32" srcId="30" destId="31" srcOrd="0" destOrd="0"/>
        <dgm:cxn modelId="26" srcId="20" destId="21" srcOrd="0" destOrd="0"/>
        <dgm:cxn modelId="27" srcId="20" destId="22" srcOrd="1" destOrd="0"/>
      </dgm:cxnLst>
      <dgm:bg/>
      <dgm:whole/>
    </dgm:dataModel>
  </dgm:sampData>
  <dgm:styleData>
    <dgm:dataModel>
      <dgm:ptLst>
        <dgm:pt modelId="0" type="doc"/>
        <dgm:pt modelId="10">
          <dgm:prSet phldr="1"/>
        </dgm:pt>
        <dgm:pt modelId="11">
          <dgm:prSet phldr="1"/>
        </dgm:pt>
        <dgm:pt modelId="12">
          <dgm:prSet phldr="1"/>
        </dgm:pt>
        <dgm:pt modelId="13">
          <dgm:prSet phldr="1"/>
        </dgm:pt>
        <dgm:pt modelId="20">
          <dgm:prSet phldr="1"/>
        </dgm:pt>
        <dgm:pt modelId="21">
          <dgm:prSet phldr="1"/>
        </dgm:pt>
        <dgm:pt modelId="22">
          <dgm:prSet phldr="1"/>
        </dgm:pt>
        <dgm:pt modelId="30">
          <dgm:prSet phldr="1"/>
        </dgm:pt>
        <dgm:pt modelId="31">
          <dgm:prSet phldr="1"/>
        </dgm:pt>
      </dgm:ptLst>
      <dgm:cxnLst>
        <dgm:cxn modelId="40" srcId="0" destId="10" srcOrd="0" destOrd="0"/>
        <dgm:cxn modelId="16" srcId="10" destId="11" srcOrd="0" destOrd="0"/>
        <dgm:cxn modelId="17" srcId="10" destId="12" srcOrd="1" destOrd="0"/>
        <dgm:cxn modelId="18" srcId="10" destId="13" srcOrd="2" destOrd="0"/>
        <dgm:cxn modelId="50" srcId="0" destId="20" srcOrd="1" destOrd="0"/>
        <dgm:cxn modelId="60" srcId="0" destId="30" srcOrd="2" destOrd="0"/>
        <dgm:cxn modelId="32" srcId="30" destId="31" srcOrd="0" destOrd="0"/>
        <dgm:cxn modelId="26" srcId="20" destId="21" srcOrd="0" destOrd="0"/>
        <dgm:cxn modelId="27" srcId="20" destId="22" srcOrd="1" destOrd="0"/>
      </dgm:cxnLst>
      <dgm:bg/>
      <dgm:whole/>
    </dgm:dataModel>
  </dgm:styleData>
  <dgm:clrData>
    <dgm:dataModel>
      <dgm:ptLst>
        <dgm:pt modelId="0" type="doc"/>
        <dgm:pt modelId="10">
          <dgm:prSet phldr="1"/>
        </dgm:pt>
        <dgm:pt modelId="11">
          <dgm:prSet phldr="1"/>
        </dgm:pt>
        <dgm:pt modelId="12">
          <dgm:prSet phldr="1"/>
        </dgm:pt>
        <dgm:pt modelId="13">
          <dgm:prSet phldr="1"/>
        </dgm:pt>
        <dgm:pt modelId="20">
          <dgm:prSet phldr="1"/>
        </dgm:pt>
        <dgm:pt modelId="21">
          <dgm:prSet phldr="1"/>
        </dgm:pt>
        <dgm:pt modelId="22">
          <dgm:prSet phldr="1"/>
        </dgm:pt>
        <dgm:pt modelId="30">
          <dgm:prSet phldr="1"/>
        </dgm:pt>
        <dgm:pt modelId="31">
          <dgm:prSet phldr="1"/>
        </dgm:pt>
      </dgm:ptLst>
      <dgm:cxnLst>
        <dgm:cxn modelId="40" srcId="0" destId="10" srcOrd="0" destOrd="0"/>
        <dgm:cxn modelId="16" srcId="10" destId="11" srcOrd="0" destOrd="0"/>
        <dgm:cxn modelId="17" srcId="10" destId="12" srcOrd="1" destOrd="0"/>
        <dgm:cxn modelId="18" srcId="10" destId="13" srcOrd="2" destOrd="0"/>
        <dgm:cxn modelId="50" srcId="0" destId="20" srcOrd="1" destOrd="0"/>
        <dgm:cxn modelId="60" srcId="0" destId="30" srcOrd="2" destOrd="0"/>
        <dgm:cxn modelId="32" srcId="30" destId="31" srcOrd="0" destOrd="0"/>
        <dgm:cxn modelId="26" srcId="20" destId="21" srcOrd="0" destOrd="0"/>
        <dgm:cxn modelId="27" srcId="20" destId="22" srcOrd="1" destOrd="0"/>
      </dgm:cxnLst>
      <dgm:bg/>
      <dgm:whole/>
    </dgm:dataModel>
  </dgm:clrData>
  <dgm:layoutNode name="Name0">
    <dgm:varLst>
      <dgm:chMax val="3"/>
      <dgm:chPref val="3"/>
      <dgm:bulletEnabled val="1"/>
      <dgm:dir/>
      <dgm:animLvl val="lvl"/>
    </dgm:varLst>
    <dgm:shape xmlns:r="http://schemas.openxmlformats.org/officeDocument/2006/relationships" r:blip="">
      <dgm:adjLst/>
    </dgm:shape>
    <dgm:choose name="Name1">
      <dgm:if name="Name2" axis="ch" ptType="node" func="cnt" op="gte" val="3">
        <dgm:alg type="composite">
          <dgm:param type="ar" val="2.8316"/>
        </dgm:alg>
        <dgm:choose name="Name3">
          <dgm:if name="Name4" func="var" arg="dir" op="equ" val="norm">
            <dgm:constrLst>
              <dgm:constr type="primFontSz" for="des" forName="parentText1" val="65"/>
              <dgm:constr type="primFontSz" for="des" forName="childText1_1" val="65"/>
              <dgm:constr type="primFontSz" for="des" forName="circ1Tx" val="65"/>
              <dgm:constr type="primFontSz" for="des" forName="parentText2" refType="primFontSz" refFor="des" refForName="parentText1" op="equ"/>
              <dgm:constr type="primFontSz" for="des" forName="parentText3" refType="primFontSz" refFor="des" refForName="parentText1" op="equ"/>
              <dgm:constr type="primFontSz" for="des" forName="childText1_1" refType="primFontSz" refFor="des" refForName="parentText1" op="lte"/>
              <dgm:constr type="primFontSz" for="des" forName="childText1_2" refType="primFontSz" refFor="des" refForName="parentText1" op="lte"/>
              <dgm:constr type="primFontSz" for="des" forName="childText1_3" refType="primFontSz" refFor="des" refForName="parentText1" op="lte"/>
              <dgm:constr type="primFontSz" for="des" forName="childText1_4" refType="primFontSz" refFor="des" refForName="parentText1" op="lte"/>
              <dgm:constr type="primFontSz" for="des" forName="childText1_1" refType="primFontSz" refFor="des" refForName="parentText2" op="lte"/>
              <dgm:constr type="primFontSz" for="des" forName="childText1_2" refType="primFontSz" refFor="des" refForName="parentText2" op="lte"/>
              <dgm:constr type="primFontSz" for="des" forName="childText1_3" refType="primFontSz" refFor="des" refForName="parentText2" op="lte"/>
              <dgm:constr type="primFontSz" for="des" forName="childText1_4" refType="primFontSz" refFor="des" refForName="parentText2" op="lte"/>
              <dgm:constr type="primFontSz" for="des" forName="childText1_1" refType="primFontSz" refFor="des" refForName="parentText3" op="lte"/>
              <dgm:constr type="primFontSz" for="des" forName="childText1_2" refType="primFontSz" refFor="des" refForName="parentText3" op="lte"/>
              <dgm:constr type="primFontSz" for="des" forName="childText1_3" refType="primFontSz" refFor="des" refForName="parentText3" op="lte"/>
              <dgm:constr type="primFontSz" for="des" forName="childText1_4" refType="primFontSz" refFor="des" refForName="parentText3" op="lte"/>
              <dgm:constr type="primFontSz" for="des" forName="circ1Tx" refType="primFontSz" refFor="des" refForName="parentText1" op="lte"/>
              <dgm:constr type="primFontSz" for="des" forName="circ2Tx" refType="primFontSz" refFor="des" refForName="parentText1" op="lte"/>
              <dgm:constr type="primFontSz" for="des" forName="circ3Tx" refType="primFontSz" refFor="des" refForName="parentText1" op="lte"/>
              <dgm:constr type="primFontSz" for="des" forName="circ4Tx" refType="primFontSz" refFor="des" refForName="parentText1" op="lte"/>
              <dgm:constr type="primFontSz" for="des" forName="circ1Tx" refType="primFontSz" refFor="des" refForName="parentText2" op="lte"/>
              <dgm:constr type="primFontSz" for="des" forName="circ2Tx" refType="primFontSz" refFor="des" refForName="parentText2" op="lte"/>
              <dgm:constr type="primFontSz" for="des" forName="circ3Tx" refType="primFontSz" refFor="des" refForName="parentText2" op="lte"/>
              <dgm:constr type="primFontSz" for="des" forName="circ4Tx" refType="primFontSz" refFor="des" refForName="parentText2" op="lte"/>
              <dgm:constr type="primFontSz" for="des" forName="circ1Tx" refType="primFontSz" refFor="des" refForName="parentText3" op="lte"/>
              <dgm:constr type="primFontSz" for="des" forName="circ2Tx" refType="primFontSz" refFor="des" refForName="parentText3" op="lte"/>
              <dgm:constr type="primFontSz" for="des" forName="circ3Tx" refType="primFontSz" refFor="des" refForName="parentText3" op="lte"/>
              <dgm:constr type="primFontSz" for="des" forName="circ4Tx" refType="primFontSz" refFor="des" refForName="parentText3" op="lte"/>
              <dgm:constr type="primFontSz" for="des" forName="rightChild" refType="primFontSz" refFor="des" refForName="parentText1" op="lte"/>
              <dgm:constr type="primFontSz" for="des" forName="rightChild" refType="primFontSz" refFor="des" refForName="parentText2" op="lte"/>
              <dgm:constr type="primFontSz" for="des" forName="rightChild" refType="primFontSz" refFor="des" refForName="parentText3" op="lte"/>
              <dgm:constr type="primFontSz" for="des" forName="childText1_2" refType="primFontSz" refFor="des" refForName="childText1_1" op="equ"/>
              <dgm:constr type="primFontSz" for="des" forName="childText1_3" refType="primFontSz" refFor="des" refForName="childText1_1" op="equ"/>
              <dgm:constr type="primFontSz" for="des" forName="childText1_4" refType="primFontSz" refFor="des" refForName="childText1_1" op="equ"/>
              <dgm:constr type="primFontSz" for="des" forName="circ2Tx" refType="primFontSz" refFor="des" refForName="circ1Tx" op="equ"/>
              <dgm:constr type="primFontSz" for="des" forName="circ3Tx" refType="primFontSz" refFor="des" refForName="circ1Tx" op="equ"/>
              <dgm:constr type="primFontSz" for="des" forName="circ4Tx" refType="primFontSz" refFor="des" refForName="circ1Tx" op="equ"/>
              <dgm:constr type="l" for="ch" forName="leftComposite" refType="w" fact="0.0567"/>
              <dgm:constr type="t" for="ch" forName="leftComposite" refType="h" fact="0.1159"/>
              <dgm:constr type="w" for="ch" forName="leftComposite" refType="w" fact="0.2455"/>
              <dgm:constr type="h" for="ch" forName="leftComposite" refType="h" fact="0.6953"/>
              <dgm:constr type="l" for="ch" forName="middleComposite" refType="w" fact="0.365"/>
              <dgm:constr type="t" for="ch" forName="middleComposite" refType="h" fact="0.1545"/>
              <dgm:constr type="w" for="ch" forName="middleComposite" refType="w" fact="0.2728"/>
              <dgm:constr type="h" for="ch" forName="middleComposite" refType="h" fact="0.6567"/>
              <dgm:constr type="l" for="ch" forName="arc1" refType="w" fact="0"/>
              <dgm:constr type="t" for="ch" forName="arc1" refType="h" fact="0"/>
              <dgm:constr type="w" for="ch" forName="arc1" refType="w" fact="0.3305"/>
              <dgm:constr type="h" for="ch" forName="arc1" refType="h" fact="0.9357"/>
              <dgm:constr type="l" for="ch" forName="arc2" refType="w" fact="0.3295"/>
              <dgm:constr type="t" for="ch" forName="arc2" refType="h" fact="0"/>
              <dgm:constr type="w" for="ch" forName="arc2" refType="w" fact="0.3305"/>
              <dgm:constr type="h" for="ch" forName="arc2" refType="h" fact="0.9357"/>
              <dgm:constr type="l" for="ch" forName="arc3" refType="w" fact="0.3401"/>
              <dgm:constr type="t" for="ch" forName="arc3" refType="h" fact="0"/>
              <dgm:constr type="w" for="ch" forName="arc3" refType="w" fact="0.3305"/>
              <dgm:constr type="h" for="ch" forName="arc3" refType="h" fact="0.9357"/>
              <dgm:constr type="l" for="ch" forName="arc4" refType="w" fact="0.6695"/>
              <dgm:constr type="t" for="ch" forName="arc4" refType="h" fact="0"/>
              <dgm:constr type="w" for="ch" forName="arc4" refType="w" fact="0.3305"/>
              <dgm:constr type="h" for="ch" forName="arc4" refType="h" fact="0.9357"/>
              <dgm:constr type="l" for="ch" forName="rightChild" refType="w" fact="0.713"/>
              <dgm:constr type="t" for="ch" forName="rightChild" refType="h" fact="0.1934"/>
              <dgm:constr type="w" for="ch" forName="rightChild" refType="w" fact="0.193"/>
              <dgm:constr type="h" for="ch" forName="rightChild" refType="h" fact="0.5464"/>
              <dgm:constr type="l" for="ch" forName="parentText1" refType="w" fact="0.0621"/>
              <dgm:constr type="t" for="ch" forName="parentText1" refType="h" fact="0.8128"/>
              <dgm:constr type="w" for="ch" forName="parentText1" refType="w" fact="0.2509"/>
              <dgm:constr type="h" for="ch" forName="parentText1" refType="h" fact="0.1872"/>
              <dgm:constr type="l" for="ch" forName="parentText2" refType="w" fact="0.3792"/>
              <dgm:constr type="t" for="ch" forName="parentText2" refType="h" fact="0.8128"/>
              <dgm:constr type="w" for="ch" forName="parentText2" refType="w" fact="0.2509"/>
              <dgm:constr type="h" for="ch" forName="parentText2" refType="h" fact="0.1872"/>
              <dgm:constr type="l" for="ch" forName="parentText3" refType="w" fact="0.6845"/>
              <dgm:constr type="t" for="ch" forName="parentText3" refType="h" fact="0.8128"/>
              <dgm:constr type="w" for="ch" forName="parentText3" refType="w" fact="0.2509"/>
              <dgm:constr type="h" for="ch" forName="parentText3" refType="h" fact="0.1872"/>
            </dgm:constrLst>
          </dgm:if>
          <dgm:else name="Name5">
            <dgm:constrLst>
              <dgm:constr type="primFontSz" for="des" forName="parentText1" val="65"/>
              <dgm:constr type="primFontSz" for="des" forName="childText1_1" val="65"/>
              <dgm:constr type="primFontSz" for="des" forName="circ1Tx" val="65"/>
              <dgm:constr type="primFontSz" for="des" forName="parentText2" refType="primFontSz" refFor="des" refForName="parentText1" op="equ"/>
              <dgm:constr type="primFontSz" for="des" forName="parentText3" refType="primFontSz" refFor="des" refForName="parentText1" op="equ"/>
              <dgm:constr type="primFontSz" for="des" forName="childText1_1" refType="primFontSz" refFor="des" refForName="parentText1" op="lte"/>
              <dgm:constr type="primFontSz" for="des" forName="childText1_2" refType="primFontSz" refFor="des" refForName="parentText1" op="lte"/>
              <dgm:constr type="primFontSz" for="des" forName="childText1_3" refType="primFontSz" refFor="des" refForName="parentText1" op="lte"/>
              <dgm:constr type="primFontSz" for="des" forName="childText1_4" refType="primFontSz" refFor="des" refForName="parentText1" op="lte"/>
              <dgm:constr type="primFontSz" for="des" forName="childText1_1" refType="primFontSz" refFor="des" refForName="parentText2" op="lte"/>
              <dgm:constr type="primFontSz" for="des" forName="childText1_2" refType="primFontSz" refFor="des" refForName="parentText2" op="lte"/>
              <dgm:constr type="primFontSz" for="des" forName="childText1_3" refType="primFontSz" refFor="des" refForName="parentText2" op="lte"/>
              <dgm:constr type="primFontSz" for="des" forName="childText1_4" refType="primFontSz" refFor="des" refForName="parentText2" op="lte"/>
              <dgm:constr type="primFontSz" for="des" forName="childText1_1" refType="primFontSz" refFor="des" refForName="parentText3" op="lte"/>
              <dgm:constr type="primFontSz" for="des" forName="childText1_2" refType="primFontSz" refFor="des" refForName="parentText3" op="lte"/>
              <dgm:constr type="primFontSz" for="des" forName="childText1_3" refType="primFontSz" refFor="des" refForName="parentText3" op="lte"/>
              <dgm:constr type="primFontSz" for="des" forName="childText1_4" refType="primFontSz" refFor="des" refForName="parentText3" op="lte"/>
              <dgm:constr type="primFontSz" for="des" forName="circ1Tx" refType="primFontSz" refFor="des" refForName="parentText1" op="lte"/>
              <dgm:constr type="primFontSz" for="des" forName="circ2Tx" refType="primFontSz" refFor="des" refForName="parentText1" op="lte"/>
              <dgm:constr type="primFontSz" for="des" forName="circ3Tx" refType="primFontSz" refFor="des" refForName="parentText1" op="lte"/>
              <dgm:constr type="primFontSz" for="des" forName="circ4Tx" refType="primFontSz" refFor="des" refForName="parentText1" op="lte"/>
              <dgm:constr type="primFontSz" for="des" forName="circ1Tx" refType="primFontSz" refFor="des" refForName="parentText2" op="lte"/>
              <dgm:constr type="primFontSz" for="des" forName="circ2Tx" refType="primFontSz" refFor="des" refForName="parentText2" op="lte"/>
              <dgm:constr type="primFontSz" for="des" forName="circ3Tx" refType="primFontSz" refFor="des" refForName="parentText2" op="lte"/>
              <dgm:constr type="primFontSz" for="des" forName="circ4Tx" refType="primFontSz" refFor="des" refForName="parentText2" op="lte"/>
              <dgm:constr type="primFontSz" for="des" forName="circ1Tx" refType="primFontSz" refFor="des" refForName="parentText3" op="lte"/>
              <dgm:constr type="primFontSz" for="des" forName="circ2Tx" refType="primFontSz" refFor="des" refForName="parentText3" op="lte"/>
              <dgm:constr type="primFontSz" for="des" forName="circ3Tx" refType="primFontSz" refFor="des" refForName="parentText3" op="lte"/>
              <dgm:constr type="primFontSz" for="des" forName="circ4Tx" refType="primFontSz" refFor="des" refForName="parentText3" op="lte"/>
              <dgm:constr type="primFontSz" for="des" forName="rightChild" refType="primFontSz" refFor="des" refForName="parentText1" op="lte"/>
              <dgm:constr type="primFontSz" for="des" forName="rightChild" refType="primFontSz" refFor="des" refForName="parentText2" op="lte"/>
              <dgm:constr type="primFontSz" for="des" forName="rightChild" refType="primFontSz" refFor="des" refForName="parentText3" op="lte"/>
              <dgm:constr type="primFontSz" for="des" forName="childText1_2" refType="primFontSz" refFor="des" refForName="childText1_1" op="equ"/>
              <dgm:constr type="primFontSz" for="des" forName="childText1_3" refType="primFontSz" refFor="des" refForName="childText1_1" op="equ"/>
              <dgm:constr type="primFontSz" for="des" forName="childText1_4" refType="primFontSz" refFor="des" refForName="childText1_1" op="equ"/>
              <dgm:constr type="primFontSz" for="des" forName="circ2Tx" refType="primFontSz" refFor="des" refForName="circ1Tx" op="equ"/>
              <dgm:constr type="primFontSz" for="des" forName="circ3Tx" refType="primFontSz" refFor="des" refForName="circ1Tx" op="equ"/>
              <dgm:constr type="primFontSz" for="des" forName="circ4Tx" refType="primFontSz" refFor="des" refForName="circ1Tx" op="equ"/>
              <dgm:constr type="l" for="ch" forName="leftComposite" refType="w" fact="0.72"/>
              <dgm:constr type="t" for="ch" forName="leftComposite" refType="h" fact="0.1159"/>
              <dgm:constr type="w" for="ch" forName="leftComposite" refType="w" fact="0.2455"/>
              <dgm:constr type="h" for="ch" forName="leftComposite" refType="h" fact="0.6953"/>
              <dgm:constr type="l" for="ch" forName="middleComposite" refType="w" fact="0.365"/>
              <dgm:constr type="t" for="ch" forName="middleComposite" refType="h" fact="0.1545"/>
              <dgm:constr type="w" for="ch" forName="middleComposite" refType="w" fact="0.2728"/>
              <dgm:constr type="h" for="ch" forName="middleComposite" refType="h" fact="0.6567"/>
              <dgm:constr type="l" for="ch" forName="rightChild" refType="w" fact="0.09"/>
              <dgm:constr type="t" for="ch" forName="rightChild" refType="h" fact="0.1934"/>
              <dgm:constr type="w" for="ch" forName="rightChild" refType="w" fact="0.193"/>
              <dgm:constr type="h" for="ch" forName="rightChild" refType="h" fact="0.5464"/>
              <dgm:constr type="l" for="ch" forName="arc1" refType="w" fact="0"/>
              <dgm:constr type="t" for="ch" forName="arc1" refType="h" fact="0"/>
              <dgm:constr type="w" for="ch" forName="arc1" refType="w" fact="0.3305"/>
              <dgm:constr type="h" for="ch" forName="arc1" refType="h" fact="0.9357"/>
              <dgm:constr type="l" for="ch" forName="arc2" refType="w" fact="0.3295"/>
              <dgm:constr type="t" for="ch" forName="arc2" refType="h" fact="0"/>
              <dgm:constr type="w" for="ch" forName="arc2" refType="w" fact="0.3305"/>
              <dgm:constr type="h" for="ch" forName="arc2" refType="h" fact="0.9357"/>
              <dgm:constr type="l" for="ch" forName="arc3" refType="w" fact="0.3401"/>
              <dgm:constr type="t" for="ch" forName="arc3" refType="h" fact="0"/>
              <dgm:constr type="w" for="ch" forName="arc3" refType="w" fact="0.3305"/>
              <dgm:constr type="h" for="ch" forName="arc3" refType="h" fact="0.9357"/>
              <dgm:constr type="l" for="ch" forName="arc4" refType="w" fact="0.6695"/>
              <dgm:constr type="t" for="ch" forName="arc4" refType="h" fact="0"/>
              <dgm:constr type="w" for="ch" forName="arc4" refType="w" fact="0.3305"/>
              <dgm:constr type="h" for="ch" forName="arc4" refType="h" fact="0.9357"/>
              <dgm:constr type="l" for="ch" forName="parentText1" refType="w" fact="0.7"/>
              <dgm:constr type="t" for="ch" forName="parentText1" refType="h" fact="0.8128"/>
              <dgm:constr type="w" for="ch" forName="parentText1" refType="w" fact="0.2509"/>
              <dgm:constr type="h" for="ch" forName="parentText1" refType="h" fact="0.1872"/>
              <dgm:constr type="l" for="ch" forName="parentText2" refType="w" fact="0.3792"/>
              <dgm:constr type="t" for="ch" forName="parentText2" refType="h" fact="0.8128"/>
              <dgm:constr type="w" for="ch" forName="parentText2" refType="w" fact="0.2509"/>
              <dgm:constr type="h" for="ch" forName="parentText2" refType="h" fact="0.1872"/>
              <dgm:constr type="l" for="ch" forName="parentText3" refType="w" fact="0.062"/>
              <dgm:constr type="t" for="ch" forName="parentText3" refType="h" fact="0.8128"/>
              <dgm:constr type="w" for="ch" forName="parentText3" refType="w" fact="0.2509"/>
              <dgm:constr type="h" for="ch" forName="parentText3" refType="h" fact="0.1872"/>
            </dgm:constrLst>
          </dgm:else>
        </dgm:choose>
      </dgm:if>
      <dgm:if name="Name6" axis="ch" ptType="node" func="cnt" op="gte" val="2">
        <dgm:alg type="composite">
          <dgm:param type="ar" val="1.8986"/>
        </dgm:alg>
        <dgm:choose name="Name7">
          <dgm:if name="Name8" func="var" arg="dir" op="equ" val="norm">
            <dgm:constrLst>
              <dgm:constr type="primFontSz" for="des" forName="parentText1" val="65"/>
              <dgm:constr type="primFontSz" for="des" forName="childText1_1" val="65"/>
              <dgm:constr type="primFontSz" for="des" forName="circ1Tx" val="65"/>
              <dgm:constr type="primFontSz" for="des" forName="parentText2" refType="primFontSz" refFor="des" refForName="parentText1" op="equ"/>
              <dgm:constr type="primFontSz" for="des" forName="childText1_1" refType="primFontSz" refFor="des" refForName="parentText1" op="lte"/>
              <dgm:constr type="primFontSz" for="des" forName="childText1_2" refType="primFontSz" refFor="des" refForName="parentText1" op="lte"/>
              <dgm:constr type="primFontSz" for="des" forName="childText1_3" refType="primFontSz" refFor="des" refForName="parentText1" op="lte"/>
              <dgm:constr type="primFontSz" for="des" forName="childText1_4" refType="primFontSz" refFor="des" refForName="parentText1" op="lte"/>
              <dgm:constr type="primFontSz" for="des" forName="childText1_1" refType="primFontSz" refFor="des" refForName="parentText2" op="lte"/>
              <dgm:constr type="primFontSz" for="des" forName="childText1_2" refType="primFontSz" refFor="des" refForName="parentText2" op="lte"/>
              <dgm:constr type="primFontSz" for="des" forName="childText1_3" refType="primFontSz" refFor="des" refForName="parentText2" op="lte"/>
              <dgm:constr type="primFontSz" for="des" forName="childText1_4" refType="primFontSz" refFor="des" refForName="parentText2" op="lte"/>
              <dgm:constr type="primFontSz" for="des" forName="childText1_1" refType="primFontSz" refFor="des" refForName="parentText3" op="lte"/>
              <dgm:constr type="primFontSz" for="des" forName="childText1_2" refType="primFontSz" refFor="des" refForName="parentText3" op="lte"/>
              <dgm:constr type="primFontSz" for="des" forName="childText1_3" refType="primFontSz" refFor="des" refForName="parentText3" op="lte"/>
              <dgm:constr type="primFontSz" for="des" forName="childText1_4" refType="primFontSz" refFor="des" refForName="parentText3" op="lte"/>
              <dgm:constr type="primFontSz" for="des" forName="circ1Tx" refType="primFontSz" refFor="des" refForName="parentText1" op="lte"/>
              <dgm:constr type="primFontSz" for="des" forName="circ2Tx" refType="primFontSz" refFor="des" refForName="parentText1" op="lte"/>
              <dgm:constr type="primFontSz" for="des" forName="circ3Tx" refType="primFontSz" refFor="des" refForName="parentText1" op="lte"/>
              <dgm:constr type="primFontSz" for="des" forName="circ4Tx" refType="primFontSz" refFor="des" refForName="parentText1" op="lte"/>
              <dgm:constr type="primFontSz" for="des" forName="circ1Tx" refType="primFontSz" refFor="des" refForName="parentText2" op="lte"/>
              <dgm:constr type="primFontSz" for="des" forName="circ2Tx" refType="primFontSz" refFor="des" refForName="parentText2" op="lte"/>
              <dgm:constr type="primFontSz" for="des" forName="circ3Tx" refType="primFontSz" refFor="des" refForName="parentText2" op="lte"/>
              <dgm:constr type="primFontSz" for="des" forName="circ4Tx" refType="primFontSz" refFor="des" refForName="parentText2" op="lte"/>
              <dgm:constr type="primFontSz" for="des" forName="circ1Tx" refType="primFontSz" refFor="des" refForName="parentText3" op="lte"/>
              <dgm:constr type="primFontSz" for="des" forName="circ2Tx" refType="primFontSz" refFor="des" refForName="parentText3" op="lte"/>
              <dgm:constr type="primFontSz" for="des" forName="circ3Tx" refType="primFontSz" refFor="des" refForName="parentText3" op="lte"/>
              <dgm:constr type="primFontSz" for="des" forName="circ4Tx" refType="primFontSz" refFor="des" refForName="parentText3" op="lte"/>
              <dgm:constr type="primFontSz" for="des" forName="childText1_2" refType="primFontSz" refFor="des" refForName="childText1_1" op="equ"/>
              <dgm:constr type="primFontSz" for="des" forName="childText1_3" refType="primFontSz" refFor="des" refForName="childText1_1" op="equ"/>
              <dgm:constr type="primFontSz" for="des" forName="childText1_4" refType="primFontSz" refFor="des" refForName="childText1_1" op="equ"/>
              <dgm:constr type="primFontSz" for="des" forName="circ2Tx" refType="primFontSz" refFor="des" refForName="circ1Tx" op="equ"/>
              <dgm:constr type="primFontSz" for="des" forName="circ3Tx" refType="primFontSz" refFor="des" refForName="circ1Tx" op="equ"/>
              <dgm:constr type="primFontSz" for="des" forName="circ4Tx" refType="primFontSz" refFor="des" refForName="circ1Tx" op="equ"/>
              <dgm:constr type="l" for="ch" forName="leftComposite" refType="w" fact="0.0941"/>
              <dgm:constr type="t" for="ch" forName="leftComposite" refType="h" fact="0.1159"/>
              <dgm:constr type="w" for="ch" forName="leftComposite" refType="w" fact="0.3469"/>
              <dgm:constr type="h" for="ch" forName="leftComposite" refType="h" fact="0.6953"/>
              <dgm:constr type="l" for="ch" forName="middleComposite" refType="w" fact="0.5782"/>
              <dgm:constr type="t" for="ch" forName="middleComposite" refType="h" fact="0.1159"/>
              <dgm:constr type="w" for="ch" forName="middleComposite" refType="w" fact="0.3389"/>
              <dgm:constr type="h" for="ch" forName="middleComposite" refType="h" fact="0.6567"/>
              <dgm:constr type="l" for="ch" forName="arc1" refType="w" fact="0"/>
              <dgm:constr type="t" for="ch" forName="arc1" refType="h" fact="0"/>
              <dgm:constr type="w" for="ch" forName="arc1" refType="w" fact="0.4928"/>
              <dgm:constr type="h" for="ch" forName="arc1" refType="h" fact="0.9357"/>
              <dgm:constr type="l" for="ch" forName="arc3" refType="w" fact="0.5072"/>
              <dgm:constr type="t" for="ch" forName="arc3" refType="h" fact="0"/>
              <dgm:constr type="w" for="ch" forName="arc3" refType="w" fact="0.4928"/>
              <dgm:constr type="h" for="ch" forName="arc3" refType="h" fact="0.9357"/>
              <dgm:constr type="l" for="ch" forName="parentText1" refType="w" fact="0.0926"/>
              <dgm:constr type="t" for="ch" forName="parentText1" refType="h" fact="0.8128"/>
              <dgm:constr type="w" for="ch" forName="parentText1" refType="w" fact="0.3742"/>
              <dgm:constr type="h" for="ch" forName="parentText1" refType="h" fact="0.1872"/>
              <dgm:constr type="l" for="ch" forName="parentText2" refType="w" fact="0.5655"/>
              <dgm:constr type="t" for="ch" forName="parentText2" refType="h" fact="0.8128"/>
              <dgm:constr type="w" for="ch" forName="parentText2" refType="w" fact="0.3742"/>
              <dgm:constr type="h" for="ch" forName="parentText2" refType="h" fact="0.1872"/>
            </dgm:constrLst>
          </dgm:if>
          <dgm:else name="Name9">
            <dgm:constrLst>
              <dgm:constr type="primFontSz" for="des" forName="parentText1" val="65"/>
              <dgm:constr type="primFontSz" for="des" forName="childText1_1" val="65"/>
              <dgm:constr type="primFontSz" for="des" forName="circ1Tx" val="65"/>
              <dgm:constr type="primFontSz" for="des" forName="parentText2" refType="primFontSz" refFor="des" refForName="parentText1" op="equ"/>
              <dgm:constr type="primFontSz" for="des" forName="childText1_1" refType="primFontSz" refFor="des" refForName="parentText1" op="lte"/>
              <dgm:constr type="primFontSz" for="des" forName="childText1_2" refType="primFontSz" refFor="des" refForName="parentText1" op="lte"/>
              <dgm:constr type="primFontSz" for="des" forName="childText1_3" refType="primFontSz" refFor="des" refForName="parentText1" op="lte"/>
              <dgm:constr type="primFontSz" for="des" forName="childText1_4" refType="primFontSz" refFor="des" refForName="parentText1" op="lte"/>
              <dgm:constr type="primFontSz" for="des" forName="childText1_1" refType="primFontSz" refFor="des" refForName="parentText2" op="lte"/>
              <dgm:constr type="primFontSz" for="des" forName="childText1_2" refType="primFontSz" refFor="des" refForName="parentText2" op="lte"/>
              <dgm:constr type="primFontSz" for="des" forName="childText1_3" refType="primFontSz" refFor="des" refForName="parentText2" op="lte"/>
              <dgm:constr type="primFontSz" for="des" forName="childText1_4" refType="primFontSz" refFor="des" refForName="parentText2" op="lte"/>
              <dgm:constr type="primFontSz" for="des" forName="childText1_1" refType="primFontSz" refFor="des" refForName="parentText3" op="lte"/>
              <dgm:constr type="primFontSz" for="des" forName="childText1_2" refType="primFontSz" refFor="des" refForName="parentText3" op="lte"/>
              <dgm:constr type="primFontSz" for="des" forName="childText1_3" refType="primFontSz" refFor="des" refForName="parentText3" op="lte"/>
              <dgm:constr type="primFontSz" for="des" forName="childText1_4" refType="primFontSz" refFor="des" refForName="parentText3" op="lte"/>
              <dgm:constr type="primFontSz" for="des" forName="circ1Tx" refType="primFontSz" refFor="des" refForName="parentText1" op="lte"/>
              <dgm:constr type="primFontSz" for="des" forName="circ2Tx" refType="primFontSz" refFor="des" refForName="parentText1" op="lte"/>
              <dgm:constr type="primFontSz" for="des" forName="circ3Tx" refType="primFontSz" refFor="des" refForName="parentText1" op="lte"/>
              <dgm:constr type="primFontSz" for="des" forName="circ4Tx" refType="primFontSz" refFor="des" refForName="parentText1" op="lte"/>
              <dgm:constr type="primFontSz" for="des" forName="circ1Tx" refType="primFontSz" refFor="des" refForName="parentText2" op="lte"/>
              <dgm:constr type="primFontSz" for="des" forName="circ2Tx" refType="primFontSz" refFor="des" refForName="parentText2" op="lte"/>
              <dgm:constr type="primFontSz" for="des" forName="circ3Tx" refType="primFontSz" refFor="des" refForName="parentText2" op="lte"/>
              <dgm:constr type="primFontSz" for="des" forName="circ4Tx" refType="primFontSz" refFor="des" refForName="parentText2" op="lte"/>
              <dgm:constr type="primFontSz" for="des" forName="circ1Tx" refType="primFontSz" refFor="des" refForName="parentText3" op="lte"/>
              <dgm:constr type="primFontSz" for="des" forName="circ2Tx" refType="primFontSz" refFor="des" refForName="parentText3" op="lte"/>
              <dgm:constr type="primFontSz" for="des" forName="circ3Tx" refType="primFontSz" refFor="des" refForName="parentText3" op="lte"/>
              <dgm:constr type="primFontSz" for="des" forName="circ4Tx" refType="primFontSz" refFor="des" refForName="parentText3" op="lte"/>
              <dgm:constr type="primFontSz" for="des" forName="childText1_2" refType="primFontSz" refFor="des" refForName="childText1_1" op="equ"/>
              <dgm:constr type="primFontSz" for="des" forName="childText1_3" refType="primFontSz" refFor="des" refForName="childText1_1" op="equ"/>
              <dgm:constr type="primFontSz" for="des" forName="childText1_4" refType="primFontSz" refFor="des" refForName="childText1_1" op="equ"/>
              <dgm:constr type="primFontSz" for="des" forName="circ2Tx" refType="primFontSz" refFor="des" refForName="circ1Tx" op="equ"/>
              <dgm:constr type="primFontSz" for="des" forName="circ3Tx" refType="primFontSz" refFor="des" refForName="circ1Tx" op="equ"/>
              <dgm:constr type="primFontSz" for="des" forName="circ4Tx" refType="primFontSz" refFor="des" refForName="circ1Tx" op="equ"/>
              <dgm:constr type="l" for="ch" forName="leftComposite" refType="w" fact="0.592"/>
              <dgm:constr type="t" for="ch" forName="leftComposite" refType="h" fact="0.1159"/>
              <dgm:constr type="w" for="ch" forName="leftComposite" refType="w" fact="0.3469"/>
              <dgm:constr type="h" for="ch" forName="leftComposite" refType="h" fact="0.6953"/>
              <dgm:constr type="l" for="ch" forName="middleComposite" refType="w" fact="0.0941"/>
              <dgm:constr type="t" for="ch" forName="middleComposite" refType="h" fact="0.1159"/>
              <dgm:constr type="w" for="ch" forName="middleComposite" refType="w" fact="0.3389"/>
              <dgm:constr type="h" for="ch" forName="middleComposite" refType="h" fact="0.6567"/>
              <dgm:constr type="l" for="ch" forName="arc1" refType="w" fact="0"/>
              <dgm:constr type="t" for="ch" forName="arc1" refType="h" fact="0"/>
              <dgm:constr type="w" for="ch" forName="arc1" refType="w" fact="0.4928"/>
              <dgm:constr type="h" for="ch" forName="arc1" refType="h" fact="0.9357"/>
              <dgm:constr type="l" for="ch" forName="arc3" refType="w" fact="0.5072"/>
              <dgm:constr type="t" for="ch" forName="arc3" refType="h" fact="0"/>
              <dgm:constr type="w" for="ch" forName="arc3" refType="w" fact="0.4928"/>
              <dgm:constr type="h" for="ch" forName="arc3" refType="h" fact="0.9357"/>
              <dgm:constr type="l" for="ch" forName="parentText2" refType="w" fact="0.0926"/>
              <dgm:constr type="t" for="ch" forName="parentText2" refType="h" fact="0.8128"/>
              <dgm:constr type="w" for="ch" forName="parentText2" refType="w" fact="0.3742"/>
              <dgm:constr type="h" for="ch" forName="parentText2" refType="h" fact="0.1872"/>
              <dgm:constr type="l" for="ch" forName="parentText1" refType="w" fact="0.5655"/>
              <dgm:constr type="t" for="ch" forName="parentText1" refType="h" fact="0.8128"/>
              <dgm:constr type="w" for="ch" forName="parentText1" refType="w" fact="0.3742"/>
              <dgm:constr type="h" for="ch" forName="parentText1" refType="h" fact="0.1872"/>
            </dgm:constrLst>
          </dgm:else>
        </dgm:choose>
      </dgm:if>
      <dgm:else name="Name10">
        <dgm:alg type="composite">
          <dgm:param type="ar" val="0.8036"/>
        </dgm:alg>
        <dgm:constrLst>
          <dgm:constr type="primFontSz" for="des" forName="parentText1" val="65"/>
          <dgm:constr type="primFontSz" for="des" forName="childText1_1" val="65"/>
          <dgm:constr type="primFontSz" for="des" forName="childText1_1" refType="primFontSz" refFor="des" refForName="parentText1" op="lte"/>
          <dgm:constr type="primFontSz" for="des" forName="childText1_2" refType="primFontSz" refFor="des" refForName="parentText1" op="lte"/>
          <dgm:constr type="primFontSz" for="des" forName="childText1_3" refType="primFontSz" refFor="des" refForName="parentText1" op="lte"/>
          <dgm:constr type="primFontSz" for="des" forName="childText1_4" refType="primFontSz" refFor="des" refForName="parentText1" op="lte"/>
          <dgm:constr type="primFontSz" for="des" forName="childText1_1" refType="primFontSz" refFor="des" refForName="parentText2" op="lte"/>
          <dgm:constr type="primFontSz" for="des" forName="childText1_2" refType="primFontSz" refFor="des" refForName="parentText2" op="lte"/>
          <dgm:constr type="primFontSz" for="des" forName="childText1_3" refType="primFontSz" refFor="des" refForName="parentText2" op="lte"/>
          <dgm:constr type="primFontSz" for="des" forName="childText1_4" refType="primFontSz" refFor="des" refForName="parentText2" op="lte"/>
          <dgm:constr type="primFontSz" for="des" forName="childText1_1" refType="primFontSz" refFor="des" refForName="parentText3" op="lte"/>
          <dgm:constr type="primFontSz" for="des" forName="childText1_2" refType="primFontSz" refFor="des" refForName="parentText3" op="lte"/>
          <dgm:constr type="primFontSz" for="des" forName="childText1_3" refType="primFontSz" refFor="des" refForName="parentText3" op="lte"/>
          <dgm:constr type="primFontSz" for="des" forName="childText1_4" refType="primFontSz" refFor="des" refForName="parentText3" op="lte"/>
          <dgm:constr type="primFontSz" for="des" forName="childText1_2" refType="primFontSz" refFor="des" refForName="childText1_1" op="equ"/>
          <dgm:constr type="primFontSz" for="des" forName="childText1_3" refType="primFontSz" refFor="des" refForName="childText1_1" op="equ"/>
          <dgm:constr type="primFontSz" for="des" forName="childText1_4" refType="primFontSz" refFor="des" refForName="childText1_1" op="equ"/>
          <dgm:constr type="l" for="ch" forName="leftComposite" refType="w" fact="0"/>
          <dgm:constr type="t" for="ch" forName="leftComposite" refType="h" fact="0.1159"/>
          <dgm:constr type="w" for="ch" forName="leftComposite" refType="w"/>
          <dgm:constr type="h" for="ch" forName="leftComposite" refType="h" fact="0.6953"/>
          <dgm:constr type="l" for="ch" forName="parentText1" refType="w" fact="0"/>
          <dgm:constr type="t" for="ch" forName="parentText1" refType="h" fact="0.8128"/>
          <dgm:constr type="w" for="ch" forName="parentText1" refType="w"/>
          <dgm:constr type="h" for="ch" forName="parentText1" refType="h" fact="0.1872"/>
        </dgm:constrLst>
      </dgm:else>
    </dgm:choose>
    <dgm:choose name="Name11">
      <dgm:if name="Name12" axis="ch" ptType="node" func="cnt" op="gte" val="1">
        <dgm:choose name="Name13">
          <dgm:if name="Name14" axis="ch" ptType="node" func="cnt" op="gte" val="2">
            <dgm:layoutNode name="arc1">
              <dgm:alg type="sp"/>
              <dgm:shape xmlns:r="http://schemas.openxmlformats.org/officeDocument/2006/relationships" rot="90" type="blockArc" r:blip="">
                <dgm:adjLst>
                  <dgm:adj idx="1" val="-135"/>
                  <dgm:adj idx="2" val="-45"/>
                  <dgm:adj idx="3" val="0.0496"/>
                </dgm:adjLst>
              </dgm:shape>
              <dgm:presOf/>
            </dgm:layoutNode>
            <dgm:layoutNode name="arc3">
              <dgm:alg type="sp"/>
              <dgm:shape xmlns:r="http://schemas.openxmlformats.org/officeDocument/2006/relationships" rot="270" type="blockArc" r:blip="">
                <dgm:adjLst>
                  <dgm:adj idx="1" val="-135"/>
                  <dgm:adj idx="2" val="-45"/>
                  <dgm:adj idx="3" val="0.0496"/>
                </dgm:adjLst>
              </dgm:shape>
              <dgm:presOf/>
            </dgm:layoutNode>
            <dgm:layoutNode name="parentText2" styleLbl="revTx">
              <dgm:varLst>
                <dgm:chMax val="4"/>
                <dgm:chPref val="3"/>
                <dgm:bulletEnabled val="1"/>
              </dgm:varLst>
              <dgm:alg type="tx"/>
              <dgm:shape xmlns:r="http://schemas.openxmlformats.org/officeDocument/2006/relationships" type="rect" r:blip="">
                <dgm:adjLst/>
              </dgm:shape>
              <dgm:presOf axis="ch self" ptType="node node" st="2 1" cnt="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15"/>
        </dgm:choose>
        <dgm:choose name="Name16">
          <dgm:if name="Name17" axis="ch" ptType="node" func="cnt" op="gte" val="3">
            <dgm:layoutNode name="arc2">
              <dgm:alg type="sp"/>
              <dgm:shape xmlns:r="http://schemas.openxmlformats.org/officeDocument/2006/relationships" rot="90" type="blockArc" r:blip="">
                <dgm:adjLst>
                  <dgm:adj idx="1" val="-135"/>
                  <dgm:adj idx="2" val="-45"/>
                  <dgm:adj idx="3" val="0.0496"/>
                </dgm:adjLst>
              </dgm:shape>
              <dgm:presOf/>
            </dgm:layoutNode>
            <dgm:layoutNode name="arc4">
              <dgm:alg type="sp"/>
              <dgm:shape xmlns:r="http://schemas.openxmlformats.org/officeDocument/2006/relationships" rot="270" type="blockArc" r:blip="">
                <dgm:adjLst>
                  <dgm:adj idx="1" val="-135"/>
                  <dgm:adj idx="2" val="-45"/>
                  <dgm:adj idx="3" val="0.0496"/>
                </dgm:adjLst>
              </dgm:shape>
              <dgm:presOf/>
            </dgm:layoutNode>
            <dgm:layoutNode name="parentText3" styleLbl="revTx">
              <dgm:varLst>
                <dgm:chMax val="1"/>
                <dgm:chPref val="1"/>
                <dgm:bulletEnabled val="1"/>
              </dgm:varLst>
              <dgm:alg type="tx"/>
              <dgm:shape xmlns:r="http://schemas.openxmlformats.org/officeDocument/2006/relationships" type="rect" r:blip="">
                <dgm:adjLst/>
              </dgm:shape>
              <dgm:presOf axis="ch self" ptType="node node" st="3 1" cnt="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18"/>
        </dgm:choose>
      </dgm:if>
      <dgm:else name="Name19"/>
    </dgm:choose>
    <dgm:layoutNode name="middleComposite">
      <dgm:choose name="Name20">
        <dgm:if name="Name21" axis="ch ch" ptType="node node" st="2 1" cnt="1 0" func="cnt" op="lte" val="1">
          <dgm:alg type="composite">
            <dgm:param type="ar" val="1"/>
          </dgm:alg>
        </dgm:if>
        <dgm:if name="Name22" axis="ch ch" ptType="node node" st="2 1" cnt="1 0" func="cnt" op="equ" val="2">
          <dgm:alg type="composite">
            <dgm:param type="ar" val="1.792"/>
          </dgm:alg>
        </dgm:if>
        <dgm:if name="Name23" axis="ch ch" ptType="node node" st="2 1" cnt="1 0" func="cnt" op="equ" val="3">
          <dgm:alg type="composite">
            <dgm:param type="ar" val="1"/>
          </dgm:alg>
        </dgm:if>
        <dgm:else name="Name24">
          <dgm:alg type="composite">
            <dgm:param type="ar" val="1"/>
          </dgm:alg>
        </dgm:else>
      </dgm:choose>
      <dgm:shape xmlns:r="http://schemas.openxmlformats.org/officeDocument/2006/relationships" r:blip="">
        <dgm:adjLst/>
      </dgm:shape>
      <dgm:presOf/>
      <dgm:choose name="Name25">
        <dgm:if name="Name26" axis="ch ch" ptType="node node" st="2 1" cnt="1 0" func="cnt" op="lte" val="1">
          <dgm:constrLst>
            <dgm:constr type="ctrX" for="ch" forName="circ1" refType="w" fact="0.5"/>
            <dgm:constr type="ctrY" for="ch" forName="circ1" refType="h" fact="0.5"/>
            <dgm:constr type="w" for="ch" forName="circ1" refType="w"/>
            <dgm:constr type="h" for="ch" forName="circ1" refType="h"/>
            <dgm:constr type="l" for="ch" forName="circ1Tx" refType="w" fact="0.2"/>
            <dgm:constr type="t" for="ch" forName="circ1Tx" refType="h" fact="0.1"/>
            <dgm:constr type="w" for="ch" forName="circ1Tx" refType="w" fact="0.6"/>
            <dgm:constr type="h" for="ch" forName="circ1Tx" refType="h" fact="0.8"/>
          </dgm:constrLst>
        </dgm:if>
        <dgm:if name="Name27" axis="ch ch" ptType="node node" st="2 1" cnt="1 0" func="cnt" op="equ" val="2">
          <dgm:constrLst>
            <dgm:constr type="ctrX" for="ch" forName="circ1" refType="w" fact="0.3"/>
            <dgm:constr type="ctrY" for="ch" forName="circ1" refType="h" fact="0.5"/>
            <dgm:constr type="w" for="ch" forName="circ1" refType="w" fact="0.555"/>
            <dgm:constr type="h" for="ch" forName="circ1" refType="h" fact="0.99456"/>
            <dgm:constr type="l" for="ch" forName="circ1Tx" refType="w" fact="0.1"/>
            <dgm:constr type="t" for="ch" forName="circ1Tx" refType="h" fact="0.12"/>
            <dgm:constr type="w" for="ch" forName="circ1Tx" refType="w" fact="0.32"/>
            <dgm:constr type="h" for="ch" forName="circ1Tx" refType="h" fact="0.76"/>
            <dgm:constr type="ctrX" for="ch" forName="circ2" refType="w" fact="0.7"/>
            <dgm:constr type="ctrY" for="ch" forName="circ2" refType="h" fact="0.5"/>
            <dgm:constr type="w" for="ch" forName="circ2" refType="w" fact="0.555"/>
            <dgm:constr type="h" for="ch" forName="circ2" refType="h" fact="0.99456"/>
            <dgm:constr type="l" for="ch" forName="circ2Tx" refType="w" fact="0.58"/>
            <dgm:constr type="t" for="ch" forName="circ2Tx" refType="h" fact="0.12"/>
            <dgm:constr type="w" for="ch" forName="circ2Tx" refType="w" fact="0.32"/>
            <dgm:constr type="h" for="ch" forName="circ2Tx" refType="h" fact="0.76"/>
          </dgm:constrLst>
        </dgm:if>
        <dgm:if name="Name28" axis="ch ch" ptType="node node" st="2 1" cnt="1 0" func="cnt" op="equ" val="3">
          <dgm:constrLst>
            <dgm:constr type="ctrX" for="ch" forName="circ1" refType="w" fact="0.5"/>
            <dgm:constr type="ctrY" for="ch" forName="circ1" refType="w" fact="0.25"/>
            <dgm:constr type="w" for="ch" forName="circ1" refType="w" fact="0.6"/>
            <dgm:constr type="h" for="ch" forName="circ1" refType="h" fact="0.6"/>
            <dgm:constr type="l" for="ch" forName="circ1Tx" refType="w" fact="0.28"/>
            <dgm:constr type="t" for="ch" forName="circ1Tx" refType="h" fact="0.055"/>
            <dgm:constr type="w" for="ch" forName="circ1Tx" refType="w" fact="0.44"/>
            <dgm:constr type="h" for="ch" forName="circ1Tx" refType="h" fact="0.27"/>
            <dgm:constr type="ctrX" for="ch" forName="circ2" refType="w" fact="0.7165"/>
            <dgm:constr type="ctrY" for="ch" forName="circ2" refType="w" fact="0.625"/>
            <dgm:constr type="w" for="ch" forName="circ2" refType="w" fact="0.6"/>
            <dgm:constr type="h" for="ch" forName="circ2" refType="h" fact="0.6"/>
            <dgm:constr type="l" for="ch" forName="circ2Tx" refType="w" fact="0.6"/>
            <dgm:constr type="t" for="ch" forName="circ2Tx" refType="h" fact="0.48"/>
            <dgm:constr type="w" for="ch" forName="circ2Tx" refType="w" fact="0.36"/>
            <dgm:constr type="h" for="ch" forName="circ2Tx" refType="h" fact="0.33"/>
            <dgm:constr type="ctrX" for="ch" forName="circ3" refType="w" fact="0.2835"/>
            <dgm:constr type="ctrY" for="ch" forName="circ3" refType="w" fact="0.625"/>
            <dgm:constr type="w" for="ch" forName="circ3" refType="w" fact="0.6"/>
            <dgm:constr type="h" for="ch" forName="circ3" refType="h" fact="0.6"/>
            <dgm:constr type="l" for="ch" forName="circ3Tx" refType="w" fact="0.04"/>
            <dgm:constr type="t" for="ch" forName="circ3Tx" refType="h" fact="0.48"/>
            <dgm:constr type="w" for="ch" forName="circ3Tx" refType="w" fact="0.36"/>
            <dgm:constr type="h" for="ch" forName="circ3Tx" refType="h" fact="0.33"/>
          </dgm:constrLst>
        </dgm:if>
        <dgm:else name="Name29">
          <dgm:constrLst>
            <dgm:constr type="ctrX" for="ch" forName="circ1" refType="w" fact="0.5"/>
            <dgm:constr type="ctrY" for="ch" forName="circ1" refType="w" fact="0.27"/>
            <dgm:constr type="w" for="ch" forName="circ1" refType="w" fact="0.52"/>
            <dgm:constr type="h" for="ch" forName="circ1" refType="h" fact="0.52"/>
            <dgm:constr type="l" for="ch" forName="circ1Tx" refType="w" fact="0.3"/>
            <dgm:constr type="t" for="ch" forName="circ1Tx" refType="h" fact="0.08"/>
            <dgm:constr type="w" for="ch" forName="circ1Tx" refType="w" fact="0.4"/>
            <dgm:constr type="h" for="ch" forName="circ1Tx" refType="h" fact="0.165"/>
            <dgm:constr type="ctrX" for="ch" forName="circ2" refType="w" fact="0.73"/>
            <dgm:constr type="ctrY" for="ch" forName="circ2" refType="w" fact="0.5"/>
            <dgm:constr type="w" for="ch" forName="circ2" refType="w" fact="0.52"/>
            <dgm:constr type="h" for="ch" forName="circ2" refType="h" fact="0.52"/>
            <dgm:constr type="r" for="ch" forName="circ2Tx" refType="w" fact="0.95"/>
            <dgm:constr type="t" for="ch" forName="circ2Tx" refType="h" fact="0.3"/>
            <dgm:constr type="w" for="ch" forName="circ2Tx" refType="w" fact="0.2"/>
            <dgm:constr type="h" for="ch" forName="circ2Tx" refType="h" fact="0.4"/>
            <dgm:constr type="ctrX" for="ch" forName="circ3" refType="w" fact="0.5"/>
            <dgm:constr type="ctrY" for="ch" forName="circ3" refType="w" fact="0.73"/>
            <dgm:constr type="w" for="ch" forName="circ3" refType="w" fact="0.52"/>
            <dgm:constr type="h" for="ch" forName="circ3" refType="h" fact="0.52"/>
            <dgm:constr type="l" for="ch" forName="circ3Tx" refType="w" fact="0.3"/>
            <dgm:constr type="b" for="ch" forName="circ3Tx" refType="h" fact="0.92"/>
            <dgm:constr type="w" for="ch" forName="circ3Tx" refType="w" fact="0.4"/>
            <dgm:constr type="h" for="ch" forName="circ3Tx" refType="h" fact="0.165"/>
            <dgm:constr type="ctrX" for="ch" forName="circ4" refType="w" fact="0.27"/>
            <dgm:constr type="ctrY" for="ch" forName="circ4" refType="h" fact="0.5"/>
            <dgm:constr type="w" for="ch" forName="circ4" refType="w" fact="0.52"/>
            <dgm:constr type="h" for="ch" forName="circ4" refType="h" fact="0.52"/>
            <dgm:constr type="l" for="ch" forName="circ4Tx" refType="w" fact="0.05"/>
            <dgm:constr type="t" for="ch" forName="circ4Tx" refType="h" fact="0.3"/>
            <dgm:constr type="w" for="ch" forName="circ4Tx" refType="w" fact="0.2"/>
            <dgm:constr type="h" for="ch" forName="circ4Tx" refType="h" fact="0.4"/>
          </dgm:constrLst>
        </dgm:else>
      </dgm:choose>
      <dgm:ruleLst/>
      <dgm:forEach name="Name30" axis="ch ch" ptType="node node" st="2 1" cnt="1 1">
        <dgm:layoutNode name="circ1" styleLbl="vennNode1">
          <dgm:alg type="sp"/>
          <dgm:shape xmlns:r="http://schemas.openxmlformats.org/officeDocument/2006/relationships" type="ellipse" r:blip="">
            <dgm:adjLst/>
          </dgm:shape>
          <dgm:presOf axis="desOrSelf" ptType="node"/>
          <dgm:constrLst/>
          <dgm:ruleLst/>
        </dgm:layoutNode>
        <dgm:layoutNode name="circ1Tx" styleLbl="revTx">
          <dgm:varLst>
            <dgm:chMax val="0"/>
            <dgm:chPref val="0"/>
          </dgm:varLst>
          <dgm:alg type="tx">
            <dgm:param type="txAnchorHorzCh" val="ctr"/>
            <dgm:param type="txAnchorVertCh" val="mid"/>
          </dgm:alg>
          <dgm:shape xmlns:r="http://schemas.openxmlformats.org/officeDocument/2006/relationships" type="rect" r:blip="" hideGeom="1">
            <dgm:adjLst/>
          </dgm:shape>
          <dgm:presOf axis="desOrSelf" ptType="node"/>
          <dgm:constrLst>
            <dgm:constr type="tMarg"/>
            <dgm:constr type="bMarg"/>
            <dgm:constr type="lMarg"/>
            <dgm:constr type="rMarg"/>
            <dgm:constr type="primFontSz" val="20"/>
          </dgm:constrLst>
          <dgm:ruleLst>
            <dgm:rule type="primFontSz" val="5" fact="NaN" max="NaN"/>
          </dgm:ruleLst>
        </dgm:layoutNode>
      </dgm:forEach>
      <dgm:forEach name="Name31" axis="ch ch" ptType="node node" st="2 2" cnt="1 1">
        <dgm:layoutNode name="circ2" styleLbl="vennNode1">
          <dgm:alg type="sp"/>
          <dgm:shape xmlns:r="http://schemas.openxmlformats.org/officeDocument/2006/relationships" type="ellipse" r:blip="">
            <dgm:adjLst/>
          </dgm:shape>
          <dgm:presOf axis="desOrSelf" ptType="node"/>
          <dgm:constrLst/>
          <dgm:ruleLst/>
        </dgm:layoutNode>
        <dgm:layoutNode name="circ2Tx" styleLbl="revTx">
          <dgm:varLst>
            <dgm:chMax val="0"/>
            <dgm:chPref val="0"/>
          </dgm:varLst>
          <dgm:alg type="tx">
            <dgm:param type="txAnchorHorzCh" val="ctr"/>
            <dgm:param type="txAnchorVertCh" val="mid"/>
          </dgm:alg>
          <dgm:shape xmlns:r="http://schemas.openxmlformats.org/officeDocument/2006/relationships" type="rect" r:blip="" hideGeom="1">
            <dgm:adjLst/>
          </dgm:shape>
          <dgm:presOf axis="desOrSelf" ptType="node"/>
          <dgm:constrLst>
            <dgm:constr type="tMarg"/>
            <dgm:constr type="bMarg"/>
            <dgm:constr type="lMarg"/>
            <dgm:constr type="rMarg"/>
            <dgm:constr type="primFontSz" val="20"/>
          </dgm:constrLst>
          <dgm:ruleLst>
            <dgm:rule type="primFontSz" val="5" fact="NaN" max="NaN"/>
          </dgm:ruleLst>
        </dgm:layoutNode>
      </dgm:forEach>
      <dgm:forEach name="Name32" axis="ch ch" ptType="node node" st="2 3" cnt="1 1">
        <dgm:layoutNode name="circ3" styleLbl="vennNode1">
          <dgm:alg type="sp"/>
          <dgm:shape xmlns:r="http://schemas.openxmlformats.org/officeDocument/2006/relationships" type="ellipse" r:blip="">
            <dgm:adjLst/>
          </dgm:shape>
          <dgm:presOf axis="desOrSelf" ptType="node"/>
          <dgm:constrLst/>
          <dgm:ruleLst/>
        </dgm:layoutNode>
        <dgm:layoutNode name="circ3Tx" styleLbl="revTx">
          <dgm:varLst>
            <dgm:chMax val="0"/>
            <dgm:chPref val="0"/>
          </dgm:varLst>
          <dgm:alg type="tx">
            <dgm:param type="txAnchorHorzCh" val="ctr"/>
            <dgm:param type="txAnchorVertCh" val="mid"/>
          </dgm:alg>
          <dgm:shape xmlns:r="http://schemas.openxmlformats.org/officeDocument/2006/relationships" type="rect" r:blip="" hideGeom="1">
            <dgm:adjLst/>
          </dgm:shape>
          <dgm:presOf axis="desOrSelf" ptType="node"/>
          <dgm:constrLst>
            <dgm:constr type="tMarg"/>
            <dgm:constr type="bMarg"/>
            <dgm:constr type="lMarg"/>
            <dgm:constr type="rMarg"/>
            <dgm:constr type="primFontSz" val="20"/>
          </dgm:constrLst>
          <dgm:ruleLst>
            <dgm:rule type="primFontSz" val="5" fact="NaN" max="NaN"/>
          </dgm:ruleLst>
        </dgm:layoutNode>
      </dgm:forEach>
      <dgm:forEach name="Name33" axis="ch ch" ptType="node node" st="2 4" cnt="1 1">
        <dgm:layoutNode name="circ4" styleLbl="vennNode1">
          <dgm:alg type="sp"/>
          <dgm:shape xmlns:r="http://schemas.openxmlformats.org/officeDocument/2006/relationships" type="ellipse" r:blip="">
            <dgm:adjLst/>
          </dgm:shape>
          <dgm:presOf axis="desOrSelf" ptType="node"/>
          <dgm:constrLst/>
          <dgm:ruleLst/>
        </dgm:layoutNode>
        <dgm:layoutNode name="circ4Tx" styleLbl="revTx">
          <dgm:varLst>
            <dgm:chMax val="0"/>
            <dgm:chPref val="0"/>
            <dgm:bulletEnabled val="1"/>
          </dgm:varLst>
          <dgm:alg type="tx">
            <dgm:param type="txAnchorHorzCh" val="ctr"/>
            <dgm:param type="txAnchorVertCh" val="mid"/>
          </dgm:alg>
          <dgm:shape xmlns:r="http://schemas.openxmlformats.org/officeDocument/2006/relationships" type="rect" r:blip="" hideGeom="1">
            <dgm:adjLst/>
          </dgm:shape>
          <dgm:presOf axis="desOrSelf" ptType="node"/>
          <dgm:constrLst>
            <dgm:constr type="tMarg"/>
            <dgm:constr type="bMarg"/>
            <dgm:constr type="lMarg"/>
            <dgm:constr type="rMarg"/>
            <dgm:constr type="primFontSz" val="20"/>
          </dgm:constrLst>
          <dgm:ruleLst>
            <dgm:rule type="primFontSz" val="5" fact="NaN" max="NaN"/>
          </dgm:ruleLst>
        </dgm:layoutNode>
      </dgm:forEach>
    </dgm:layoutNode>
    <dgm:layoutNode name="leftComposite">
      <dgm:choose name="Name34">
        <dgm:if name="Name35" axis="ch ch" ptType="node node" st="1 1" cnt="1 0" func="cnt" op="lte" val="1">
          <dgm:alg type="composite">
            <dgm:param type="ar" val="1.3085"/>
          </dgm:alg>
          <dgm:constrLst>
            <dgm:constr type="l" for="ch" forName="childText1_1" refType="w" fact="0.2124"/>
            <dgm:constr type="t" for="ch" forName="childText1_1" refType="h" fact="0"/>
            <dgm:constr type="w" for="ch" forName="childText1_1" refType="w" fact="0.5759"/>
            <dgm:constr type="h" for="ch" forName="childText1_1" refType="h" fact="0.7535"/>
            <dgm:constr type="l" for="ch" forName="ellipse1" refType="w" fact="0"/>
            <dgm:constr type="t" for="ch" forName="ellipse1" refType="h" fact="0.63"/>
            <dgm:constr type="w" for="ch" forName="ellipse1" refType="w" fact="0.2828"/>
            <dgm:constr type="h" for="ch" forName="ellipse1" refType="h" fact="0.37"/>
            <dgm:constr type="l" for="ch" forName="ellipse2" refType="w" fact="0.82"/>
            <dgm:constr type="t" for="ch" forName="ellipse2" refType="h" fact="0.17"/>
            <dgm:constr type="w" for="ch" forName="ellipse2" refType="w" fact="0.1645"/>
            <dgm:constr type="h" for="ch" forName="ellipse2" refType="h" fact="0.2153"/>
          </dgm:constrLst>
        </dgm:if>
        <dgm:if name="Name36" axis="ch ch" ptType="node node" st="1 1" cnt="1 0" func="cnt" op="equ" val="2">
          <dgm:alg type="composite">
            <dgm:param type="ar" val="0.8917"/>
          </dgm:alg>
          <dgm:constrLst>
            <dgm:constr type="l" for="ch" forName="childText1_1" refType="w" fact="0.1864"/>
            <dgm:constr type="t" for="ch" forName="childText1_1" refType="h" fact="0"/>
            <dgm:constr type="w" for="ch" forName="childText1_1" refType="w" fact="0.5055"/>
            <dgm:constr type="h" for="ch" forName="childText1_1" refType="h" fact="0.4507"/>
            <dgm:constr type="l" for="ch" forName="childText1_2" refType="w" fact="0.4945"/>
            <dgm:constr type="t" for="ch" forName="childText1_2" refType="h" fact="0.3929"/>
            <dgm:constr type="w" for="ch" forName="childText1_2" refType="w" fact="0.5055"/>
            <dgm:constr type="h" for="ch" forName="childText1_2" refType="h" fact="0.4507"/>
            <dgm:constr type="l" for="ch" forName="ellipse1" refType="w" fact="0"/>
            <dgm:constr type="t" for="ch" forName="ellipse1" refType="h" fact="0.3768"/>
            <dgm:constr type="w" for="ch" forName="ellipse1" refType="w" fact="0.2482"/>
            <dgm:constr type="h" for="ch" forName="ellipse1" refType="h" fact="0.2213"/>
            <dgm:constr type="l" for="ch" forName="ellipse3" refType="w" fact="0.5474"/>
            <dgm:constr type="t" for="ch" forName="ellipse3" refType="h" fact="0.8712"/>
            <dgm:constr type="w" for="ch" forName="ellipse3" refType="w" fact="0.1444"/>
            <dgm:constr type="h" for="ch" forName="ellipse3" refType="h" fact="0.1288"/>
            <dgm:constr type="l" for="ch" forName="ellipse2" refType="w" fact="0.7333"/>
            <dgm:constr type="t" for="ch" forName="ellipse2" refType="h" fact="0.0887"/>
            <dgm:constr type="w" for="ch" forName="ellipse2" refType="w" fact="0.1444"/>
            <dgm:constr type="h" for="ch" forName="ellipse2" refType="h" fact="0.1288"/>
          </dgm:constrLst>
        </dgm:if>
        <dgm:if name="Name37" axis="ch ch" ptType="node node" st="1 1" cnt="1 0" func="cnt" op="equ" val="3">
          <dgm:alg type="composite">
            <dgm:param type="ar" val="1.0811"/>
          </dgm:alg>
          <dgm:constrLst>
            <dgm:constr type="l" for="ch" forName="childText1_3" refType="w" fact="0.1649"/>
            <dgm:constr type="t" for="ch" forName="childText1_3" refType="h" fact="0.5389"/>
            <dgm:constr type="w" for="ch" forName="childText1_3" refType="w" fact="0.4265"/>
            <dgm:constr type="h" for="ch" forName="childText1_3" refType="h" fact="0.4611"/>
            <dgm:constr type="l" for="ch" forName="childText1_1" refType="w" fact="0.1573"/>
            <dgm:constr type="t" for="ch" forName="childText1_1" refType="h" fact="0"/>
            <dgm:constr type="w" for="ch" forName="childText1_1" refType="w" fact="0.4265"/>
            <dgm:constr type="h" for="ch" forName="childText1_1" refType="h" fact="0.4611"/>
            <dgm:constr type="l" for="ch" forName="childText1_2" refType="w" fact="0.5735"/>
            <dgm:constr type="t" for="ch" forName="childText1_2" refType="h" fact="0.2754"/>
            <dgm:constr type="w" for="ch" forName="childText1_2" refType="w" fact="0.4265"/>
            <dgm:constr type="h" for="ch" forName="childText1_2" refType="h" fact="0.4611"/>
            <dgm:constr type="l" for="ch" forName="ellipse1" refType="w" fact="0"/>
            <dgm:constr type="t" for="ch" forName="ellipse1" refType="h" fact="0.3855"/>
            <dgm:constr type="w" for="ch" forName="ellipse1" refType="w" fact="0.2095"/>
            <dgm:constr type="h" for="ch" forName="ellipse1" refType="h" fact="0.2264"/>
            <dgm:constr type="l" for="ch" forName="ellipse3" refType="w" fact="0.6181"/>
            <dgm:constr type="t" for="ch" forName="ellipse3" refType="h" fact="0.7647"/>
            <dgm:constr type="w" for="ch" forName="ellipse3" refType="w" fact="0.1219"/>
            <dgm:constr type="h" for="ch" forName="ellipse3" refType="h" fact="0.1317"/>
            <dgm:constr type="l" for="ch" forName="ellipse2" refType="w" fact="0.6188"/>
            <dgm:constr type="t" for="ch" forName="ellipse2" refType="h" fact="0.0907"/>
            <dgm:constr type="w" for="ch" forName="ellipse2" refType="w" fact="0.1219"/>
            <dgm:constr type="h" for="ch" forName="ellipse2" refType="h" fact="0.1317"/>
          </dgm:constrLst>
        </dgm:if>
        <dgm:else name="Name38">
          <dgm:alg type="composite">
            <dgm:param type="ar" val="0.9472"/>
          </dgm:alg>
          <dgm:constrLst>
            <dgm:constr type="l" for="ch" forName="childText1_3" refType="w" fact="0"/>
            <dgm:constr type="t" for="ch" forName="childText1_3" refType="h" fact="0.6035"/>
            <dgm:constr type="w" for="ch" forName="childText1_3" refType="w" fact="0.4186"/>
            <dgm:constr type="h" for="ch" forName="childText1_3" refType="h" fact="0.3965"/>
            <dgm:constr type="l" for="ch" forName="childText1_1" refType="w" fact="0.0981"/>
            <dgm:constr type="t" for="ch" forName="childText1_1" refType="h" fact="0"/>
            <dgm:constr type="w" for="ch" forName="childText1_1" refType="w" fact="0.4186"/>
            <dgm:constr type="h" for="ch" forName="childText1_1" refType="h" fact="0.3965"/>
            <dgm:constr type="l" for="ch" forName="childText1_2" refType="w" fact="0.5385"/>
            <dgm:constr type="t" for="ch" forName="childText1_2" refType="h" fact="0.1304"/>
            <dgm:constr type="w" for="ch" forName="childText1_2" refType="w" fact="0.4186"/>
            <dgm:constr type="h" for="ch" forName="childText1_2" refType="h" fact="0.3965"/>
            <dgm:constr type="l" for="ch" forName="ellipse4" refType="w" fact="0.3222"/>
            <dgm:constr type="t" for="ch" forName="ellipse4" refType="h" fact="0.4232"/>
            <dgm:constr type="w" for="ch" forName="ellipse4" refType="w" fact="0.2056"/>
            <dgm:constr type="h" for="ch" forName="ellipse4" refType="h" fact="0.1947"/>
            <dgm:constr type="l" for="ch" forName="ellipse1" refType="w" fact="0.1489"/>
            <dgm:constr type="t" for="ch" forName="ellipse1" refType="h" fact="0.4502"/>
            <dgm:constr type="w" for="ch" forName="ellipse1" refType="w" fact="0.1196"/>
            <dgm:constr type="h" for="ch" forName="ellipse1" refType="h" fact="0.1133"/>
            <dgm:constr type="l" for="ch" forName="ellipse2" refType="w" fact="0.5384"/>
            <dgm:constr type="t" for="ch" forName="ellipse2" refType="h" fact="0.0124"/>
            <dgm:constr type="w" for="ch" forName="ellipse2" refType="w" fact="0.1196"/>
            <dgm:constr type="h" for="ch" forName="ellipse2" refType="h" fact="0.1133"/>
            <dgm:constr type="l" for="ch" forName="childText1_4" refType="w" fact="0.4625"/>
            <dgm:constr type="t" for="ch" forName="childText1_4" refType="h" fact="0.5719"/>
            <dgm:constr type="w" for="ch" forName="childText1_4" refType="w" fact="0.4186"/>
            <dgm:constr type="h" for="ch" forName="childText1_4" refType="h" fact="0.3965"/>
            <dgm:constr type="l" for="ch" forName="ellipse3" refType="w" fact="0.8804"/>
            <dgm:constr type="t" for="ch" forName="ellipse3" refType="h" fact="0.5329"/>
            <dgm:constr type="w" for="ch" forName="ellipse3" refType="w" fact="0.1196"/>
            <dgm:constr type="h" for="ch" forName="ellipse3" refType="h" fact="0.1133"/>
            <dgm:constr type="l" for="ch" forName="ellipse5" refType="w" fact="0.0146"/>
            <dgm:constr type="t" for="ch" forName="ellipse5" refType="h" fact="0.5228"/>
            <dgm:constr type="w" for="ch" forName="ellipse5" refType="w" fact="0.0899"/>
            <dgm:constr type="h" for="ch" forName="ellipse5" refType="h" fact="0.0851"/>
          </dgm:constrLst>
        </dgm:else>
      </dgm:choose>
      <dgm:forEach name="Name39" axis="ch ch" ptType="node node" st="1 1" cnt="1 1">
        <dgm:layoutNode name="childText1_1" styleLbl="vennNode1">
          <dgm:varLst>
            <dgm:chMax val="0"/>
            <dgm:chPref val="0"/>
          </dgm:varLst>
          <dgm:alg type="tx"/>
          <dgm:shape xmlns:r="http://schemas.openxmlformats.org/officeDocument/2006/relationships" type="ellipse" r:blip="">
            <dgm:adjLst/>
          </dgm:shape>
          <dgm:presOf axis="desOr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ellipse1" styleLbl="vennNode1">
          <dgm:alg type="sp"/>
          <dgm:shape xmlns:r="http://schemas.openxmlformats.org/officeDocument/2006/relationships" type="ellipse" r:blip="">
            <dgm:adjLst/>
          </dgm:shape>
          <dgm:presOf/>
        </dgm:layoutNode>
        <dgm:layoutNode name="ellipse2" styleLbl="vennNode1">
          <dgm:alg type="sp"/>
          <dgm:shape xmlns:r="http://schemas.openxmlformats.org/officeDocument/2006/relationships" type="ellipse" r:blip="">
            <dgm:adjLst/>
          </dgm:shape>
          <dgm:presOf/>
        </dgm:layoutNode>
      </dgm:forEach>
      <dgm:forEach name="Name40" axis="ch ch" ptType="node node" st="1 2" cnt="1 1">
        <dgm:layoutNode name="childText1_2" styleLbl="vennNode1">
          <dgm:varLst>
            <dgm:chMax val="0"/>
            <dgm:chPref val="0"/>
          </dgm:varLst>
          <dgm:alg type="tx"/>
          <dgm:shape xmlns:r="http://schemas.openxmlformats.org/officeDocument/2006/relationships" type="ellipse" r:blip="">
            <dgm:adjLst/>
          </dgm:shape>
          <dgm:presOf axis="desOr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ellipse3" styleLbl="vennNode1">
          <dgm:alg type="sp"/>
          <dgm:shape xmlns:r="http://schemas.openxmlformats.org/officeDocument/2006/relationships" type="ellipse" r:blip="">
            <dgm:adjLst/>
          </dgm:shape>
          <dgm:presOf/>
        </dgm:layoutNode>
      </dgm:forEach>
      <dgm:forEach name="Name41" axis="ch ch" ptType="node node" st="1 3" cnt="1 1">
        <dgm:layoutNode name="childText1_3" styleLbl="vennNode1">
          <dgm:varLst>
            <dgm:chMax val="0"/>
            <dgm:chPref val="0"/>
          </dgm:varLst>
          <dgm:alg type="tx"/>
          <dgm:shape xmlns:r="http://schemas.openxmlformats.org/officeDocument/2006/relationships" type="ellipse" r:blip="">
            <dgm:adjLst/>
          </dgm:shape>
          <dgm:presOf axis="desOr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forEach>
      <dgm:forEach name="Name42" axis="ch ch" ptType="node node" st="1 4" cnt="1 1">
        <dgm:layoutNode name="childText1_4" styleLbl="vennNode1">
          <dgm:varLst>
            <dgm:chMax val="0"/>
            <dgm:chPref val="0"/>
          </dgm:varLst>
          <dgm:alg type="tx"/>
          <dgm:shape xmlns:r="http://schemas.openxmlformats.org/officeDocument/2006/relationships" type="ellipse" r:blip="">
            <dgm:adjLst/>
          </dgm:shape>
          <dgm:presOf axis="desOr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ellipse4" styleLbl="vennNode1">
          <dgm:alg type="sp"/>
          <dgm:shape xmlns:r="http://schemas.openxmlformats.org/officeDocument/2006/relationships" type="ellipse" r:blip="">
            <dgm:adjLst/>
          </dgm:shape>
          <dgm:presOf/>
        </dgm:layoutNode>
        <dgm:layoutNode name="ellipse5" styleLbl="vennNode1">
          <dgm:alg type="sp"/>
          <dgm:shape xmlns:r="http://schemas.openxmlformats.org/officeDocument/2006/relationships" type="ellipse" r:blip="">
            <dgm:adjLst/>
          </dgm:shape>
          <dgm:presOf/>
        </dgm:layoutNode>
      </dgm:forEach>
    </dgm:layoutNode>
    <dgm:choose name="Name43">
      <dgm:if name="Name44" axis="ch ch" ptType="node node" st="3 1" cnt="1 0" func="cnt" op="gte" val="1">
        <dgm:layoutNode name="rightChild">
          <dgm:varLst>
            <dgm:chMax val="0"/>
            <dgm:chPref val="0"/>
          </dgm:varLst>
          <dgm:alg type="tx"/>
          <dgm:shape xmlns:r="http://schemas.openxmlformats.org/officeDocument/2006/relationships" type="ellipse" r:blip="">
            <dgm:adjLst/>
          </dgm:shape>
          <dgm:presOf axis="ch des" ptType="node node" st="3 1" cnt="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45"/>
    </dgm:choose>
    <dgm:layoutNode name="parentText1" styleLbl="revTx">
      <dgm:varLst>
        <dgm:chMax val="4"/>
        <dgm:chPref val="3"/>
        <dgm:bulletEnabled val="1"/>
      </dgm:varLst>
      <dgm:alg type="tx"/>
      <dgm:shape xmlns:r="http://schemas.openxmlformats.org/officeDocument/2006/relationships" type="rect" r:blip="">
        <dgm:adjLst/>
      </dgm:shape>
      <dgm:presOf axis="ch self" ptType="node node" st="1 1" cnt="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dgm:layoutDef>
</file>

<file path=xl/diagrams/layout5.xml><?xml version="1.0" encoding="utf-8"?>
<dgm:layoutDef xmlns:dgm="http://schemas.openxmlformats.org/drawingml/2006/diagram" xmlns:a="http://schemas.openxmlformats.org/drawingml/2006/main" uniqueId="urn:microsoft.com/office/officeart/2005/8/layout/radial3">
  <dgm:title val=""/>
  <dgm:desc val=""/>
  <dgm:catLst>
    <dgm:cat type="relationship" pri="31000"/>
    <dgm:cat type="cycle" pri="12000"/>
  </dgm:catLst>
  <dgm:sampData>
    <dgm:dataModel>
      <dgm:ptLst>
        <dgm:pt modelId="0" type="doc"/>
        <dgm:pt modelId="1">
          <dgm:prSet phldr="1"/>
        </dgm:pt>
        <dgm:pt modelId="11">
          <dgm:prSet phldr="1"/>
        </dgm:pt>
        <dgm:pt modelId="12">
          <dgm:prSet phldr="1"/>
        </dgm:pt>
        <dgm:pt modelId="13">
          <dgm:prSet phldr="1"/>
        </dgm:pt>
        <dgm:pt modelId="14">
          <dgm:prSet phldr="1"/>
        </dgm:pt>
      </dgm:ptLst>
      <dgm:cxnLst>
        <dgm:cxn modelId="2" srcId="0" destId="1" srcOrd="0" destOrd="0"/>
        <dgm:cxn modelId="3" srcId="1" destId="11" srcOrd="0" destOrd="0"/>
        <dgm:cxn modelId="4" srcId="1" destId="12" srcOrd="1" destOrd="0"/>
        <dgm:cxn modelId="5" srcId="1" destId="13" srcOrd="2" destOrd="0"/>
        <dgm:cxn modelId="6" srcId="1" destId="14" srcOrd="3" destOrd="0"/>
      </dgm:cxnLst>
      <dgm:bg/>
      <dgm:whole/>
    </dgm:dataModel>
  </dgm:sampData>
  <dgm:styleData>
    <dgm:dataModel>
      <dgm:ptLst>
        <dgm:pt modelId="0" type="doc"/>
        <dgm:pt modelId="1"/>
        <dgm:pt modelId="11"/>
        <dgm:pt modelId="12"/>
        <dgm:pt modelId="13"/>
      </dgm:ptLst>
      <dgm:cxnLst>
        <dgm:cxn modelId="2" srcId="0" destId="1" srcOrd="0" destOrd="0"/>
        <dgm:cxn modelId="15" srcId="1" destId="11" srcOrd="0" destOrd="0"/>
        <dgm:cxn modelId="16" srcId="1" destId="12" srcOrd="1" destOrd="0"/>
        <dgm:cxn modelId="17" srcId="1" destId="13" srcOrd="2" destOrd="0"/>
      </dgm:cxnLst>
      <dgm:bg/>
      <dgm:whole/>
    </dgm:dataModel>
  </dgm:styleData>
  <dgm:clrData>
    <dgm:dataModel>
      <dgm:ptLst>
        <dgm:pt modelId="0" type="doc"/>
        <dgm:pt modelId="1"/>
        <dgm:pt modelId="11"/>
        <dgm:pt modelId="12"/>
        <dgm:pt modelId="13"/>
        <dgm:pt modelId="14"/>
        <dgm:pt modelId="15"/>
        <dgm:pt modelId="16"/>
      </dgm:ptLst>
      <dgm:cxnLst>
        <dgm:cxn modelId="2" srcId="0" destId="1" srcOrd="0" destOrd="0"/>
        <dgm:cxn modelId="16" srcId="1" destId="11" srcOrd="0" destOrd="0"/>
        <dgm:cxn modelId="17" srcId="1" destId="12" srcOrd="1" destOrd="0"/>
        <dgm:cxn modelId="18" srcId="1" destId="13" srcOrd="2" destOrd="0"/>
        <dgm:cxn modelId="19" srcId="1" destId="14" srcOrd="3" destOrd="0"/>
        <dgm:cxn modelId="20" srcId="1" destId="15" srcOrd="4" destOrd="0"/>
        <dgm:cxn modelId="21" srcId="1" destId="16" srcOrd="5" destOrd="0"/>
      </dgm:cxnLst>
      <dgm:bg/>
      <dgm:whole/>
    </dgm:dataModel>
  </dgm:clrData>
  <dgm:layoutNode name="composite">
    <dgm:varLst>
      <dgm:chMax val="1"/>
      <dgm:dir/>
      <dgm:resizeHandles val="exact"/>
    </dgm:varLst>
    <dgm:alg type="composite">
      <dgm:param type="ar" val="1"/>
    </dgm:alg>
    <dgm:shape xmlns:r="http://schemas.openxmlformats.org/officeDocument/2006/relationships" r:blip="">
      <dgm:adjLst/>
    </dgm:shape>
    <dgm:presOf/>
    <dgm:constrLst/>
    <dgm:ruleLst/>
    <dgm:layoutNode name="radial">
      <dgm:varLst>
        <dgm:animLvl val="ctr"/>
      </dgm:varLst>
      <dgm:choose name="Name0">
        <dgm:if name="Name1" func="var" arg="dir" op="equ" val="norm">
          <dgm:choose name="Name2">
            <dgm:if name="Name3" axis="ch ch" ptType="node node" st="1 1" cnt="1 0" func="cnt" op="lte" val="1">
              <dgm:alg type="cycle">
                <dgm:param type="stAng" val="90"/>
                <dgm:param type="spanAng" val="360"/>
                <dgm:param type="ctrShpMap" val="fNode"/>
              </dgm:alg>
            </dgm:if>
            <dgm:else name="Name4">
              <dgm:alg type="cycle">
                <dgm:param type="stAng" val="0"/>
                <dgm:param type="spanAng" val="360"/>
                <dgm:param type="ctrShpMap" val="fNode"/>
              </dgm:alg>
            </dgm:else>
          </dgm:choose>
        </dgm:if>
        <dgm:else name="Name5">
          <dgm:alg type="cycle">
            <dgm:param type="stAng" val="0"/>
            <dgm:param type="spanAng" val="-360"/>
            <dgm:param type="ctrShpMap" val="fNode"/>
          </dgm:alg>
        </dgm:else>
      </dgm:choose>
      <dgm:shape xmlns:r="http://schemas.openxmlformats.org/officeDocument/2006/relationships" r:blip="">
        <dgm:adjLst/>
      </dgm:shape>
      <dgm:presOf/>
      <dgm:constrLst>
        <dgm:constr type="w" for="ch" forName="centerShape" refType="w"/>
        <dgm:constr type="h" for="ch" forName="centerShape" refType="h"/>
        <dgm:constr type="w" for="ch" forName="node" refType="w" fact="0.5"/>
        <dgm:constr type="h" for="ch" forName="node" refType="h" fact="0.5"/>
        <dgm:constr type="sp" refType="w" refFor="ch" refForName="node" fact="-0.2"/>
        <dgm:constr type="sibSp" refType="w" refFor="ch" refForName="node" fact="-0.2"/>
        <dgm:constr type="primFontSz" for="ch" forName="centerShape" val="65"/>
        <dgm:constr type="primFontSz" for="des" forName="node" val="65"/>
        <dgm:constr type="primFontSz" for="ch" forName="node" refType="primFontSz" refFor="ch" refForName="centerShape" op="lte"/>
      </dgm:constrLst>
      <dgm:ruleLst/>
      <dgm:forEach name="Name6" axis="ch" ptType="node" cnt="1">
        <dgm:layoutNode name="centerShape" styleLbl="vennNode1">
          <dgm:alg type="tx"/>
          <dgm:shape xmlns:r="http://schemas.openxmlformats.org/officeDocument/2006/relationships" type="ellipse" r:blip="">
            <dgm:adjLst/>
          </dgm:shape>
          <dgm:presOf axis="self"/>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Name7" axis="ch" ptType="node">
          <dgm:layoutNode name="node" styleLbl="vennNode1">
            <dgm:varLst>
              <dgm:bulletEnabled val="1"/>
            </dgm:varLst>
            <dgm:alg type="tx">
              <dgm:param type="txAnchorVertCh" val="mid"/>
            </dgm:alg>
            <dgm:shape xmlns:r="http://schemas.openxmlformats.org/officeDocument/2006/relationships" type="ellipse" r:blip="">
              <dgm:adjLst/>
            </dgm:shape>
            <dgm:presOf axis="desOrSelf" ptType="node"/>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dgm:forEach>
    </dgm:layoutNode>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xml><?xml version="1.0" encoding="utf-8"?>
<dgm:styleDef xmlns:dgm="http://schemas.openxmlformats.org/drawingml/2006/diagram" xmlns:a="http://schemas.openxmlformats.org/drawingml/2006/main" uniqueId="urn:microsoft.com/office/officeart/2005/8/quickstyle/3d1">
  <dgm:title val=""/>
  <dgm:desc val=""/>
  <dgm:catLst>
    <dgm:cat type="3D" pri="11100"/>
  </dgm:catLst>
  <dgm:scene3d>
    <a:camera prst="orthographicFront"/>
    <a:lightRig rig="threePt" dir="t"/>
  </dgm:scene3d>
  <dgm:styleLbl name="node0">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vennNode1">
    <dgm:scene3d>
      <a:camera prst="orthographicFront"/>
      <a:lightRig rig="flat" dir="t"/>
    </dgm:scene3d>
    <dgm:sp3d prstMaterial="plastic">
      <a:bevelT w="120900" h="88900"/>
      <a:bevelB w="88900" h="31750" prst="angle"/>
    </dgm:sp3d>
    <dgm:txPr/>
    <dgm:style>
      <a:lnRef idx="0">
        <a:scrgbClr r="0" g="0" b="0"/>
      </a:lnRef>
      <a:fillRef idx="1">
        <a:scrgbClr r="0" g="0" b="0"/>
      </a:fillRef>
      <a:effectRef idx="1">
        <a:scrgbClr r="0" g="0" b="0"/>
      </a:effectRef>
      <a:fontRef idx="minor">
        <a:schemeClr val="tx1"/>
      </a:fontRef>
    </dgm:style>
  </dgm:styleLbl>
  <dgm:styleLbl name="alignNode1">
    <dgm:scene3d>
      <a:camera prst="orthographicFront"/>
      <a:lightRig rig="flat" dir="t"/>
    </dgm:scene3d>
    <dgm:sp3d prstMaterial="plastic">
      <a:bevelT w="120900" h="88900"/>
      <a:bevelB w="88900" h="31750" prst="angle"/>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4">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fgImgPlace1">
    <dgm:scene3d>
      <a:camera prst="orthographicFront"/>
      <a:lightRig rig="flat" dir="t"/>
    </dgm:scene3d>
    <dgm:sp3d z="1270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alignImgPlace1">
    <dgm:scene3d>
      <a:camera prst="orthographicFront"/>
      <a:lightRig rig="flat" dir="t"/>
    </dgm:scene3d>
    <dgm:sp3d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bgImgPlace1">
    <dgm:scene3d>
      <a:camera prst="orthographicFront"/>
      <a:lightRig rig="flat" dir="t"/>
    </dgm:scene3d>
    <dgm:sp3d z="-1905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sibTrans2D1">
    <dgm:scene3d>
      <a:camera prst="orthographicFront"/>
      <a:lightRig rig="flat" dir="t"/>
    </dgm:scene3d>
    <dgm:sp3d z="-80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flat" dir="t"/>
    </dgm:scene3d>
    <dgm:sp3d z="127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flat" dir="t"/>
    </dgm:scene3d>
    <dgm:sp3d z="-1905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flat" dir="t"/>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1">
    <dgm:scene3d>
      <a:camera prst="orthographicFront"/>
      <a:lightRig rig="flat" dir="t"/>
    </dgm:scene3d>
    <dgm:sp3d z="-10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2">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3">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con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tr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solid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0">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2">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3">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4">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bgShp">
    <dgm:scene3d>
      <a:camera prst="orthographicFront"/>
      <a:lightRig rig="flat" dir="t"/>
    </dgm:scene3d>
    <dgm:sp3d z="-190500" extrusionH="12700" prstMaterial="plastic">
      <a:bevelT w="50800" h="50800"/>
    </dgm:sp3d>
    <dgm:txPr/>
    <dgm:style>
      <a:lnRef idx="0">
        <a:scrgbClr r="0" g="0" b="0"/>
      </a:lnRef>
      <a:fillRef idx="3">
        <a:scrgbClr r="0" g="0" b="0"/>
      </a:fillRef>
      <a:effectRef idx="0">
        <a:scrgbClr r="0" g="0" b="0"/>
      </a:effectRef>
      <a:fontRef idx="minor"/>
    </dgm:style>
  </dgm:styleLbl>
  <dgm:styleLbl name="dkBgShp">
    <dgm:scene3d>
      <a:camera prst="orthographicFront"/>
      <a:lightRig rig="flat" dir="t"/>
    </dgm:scene3d>
    <dgm:sp3d z="-190500" extrusionH="12700" prstMaterial="plastic">
      <a:bevelT w="50800" h="50800"/>
    </dgm:sp3d>
    <dgm:txPr/>
    <dgm:style>
      <a:lnRef idx="0">
        <a:scrgbClr r="0" g="0" b="0"/>
      </a:lnRef>
      <a:fillRef idx="2">
        <a:scrgbClr r="0" g="0" b="0"/>
      </a:fillRef>
      <a:effectRef idx="0">
        <a:scrgbClr r="0" g="0" b="0"/>
      </a:effectRef>
      <a:fontRef idx="minor"/>
    </dgm:style>
  </dgm:styleLbl>
  <dgm:styleLbl name="trBgShp">
    <dgm:scene3d>
      <a:camera prst="orthographicFront"/>
      <a:lightRig rig="flat" dir="t"/>
    </dgm:scene3d>
    <dgm:sp3d z="-190500" extrusionH="12700" prstMaterial="matte"/>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z="190500" prstMaterial="plastic">
      <a:bevelT w="120900" h="88900"/>
      <a:bevelB w="88900" h="31750" prst="angle"/>
    </dgm:sp3d>
    <dgm:txPr/>
    <dgm:style>
      <a:lnRef idx="0">
        <a:scrgbClr r="0" g="0" b="0"/>
      </a:lnRef>
      <a:fillRef idx="1">
        <a:scrgbClr r="0" g="0" b="0"/>
      </a:fillRef>
      <a:effectRef idx="3">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5.xml><?xml version="1.0" encoding="utf-8"?>
<dgm:styleDef xmlns:dgm="http://schemas.openxmlformats.org/drawingml/2006/diagram" xmlns:a="http://schemas.openxmlformats.org/drawingml/2006/main" uniqueId="urn:microsoft.com/office/officeart/2005/8/quickstyle/3d1">
  <dgm:title val=""/>
  <dgm:desc val=""/>
  <dgm:catLst>
    <dgm:cat type="3D" pri="11100"/>
  </dgm:catLst>
  <dgm:scene3d>
    <a:camera prst="orthographicFront"/>
    <a:lightRig rig="threePt" dir="t"/>
  </dgm:scene3d>
  <dgm:styleLbl name="node0">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vennNode1">
    <dgm:scene3d>
      <a:camera prst="orthographicFront"/>
      <a:lightRig rig="flat" dir="t"/>
    </dgm:scene3d>
    <dgm:sp3d prstMaterial="plastic">
      <a:bevelT w="120900" h="88900"/>
      <a:bevelB w="88900" h="31750" prst="angle"/>
    </dgm:sp3d>
    <dgm:txPr/>
    <dgm:style>
      <a:lnRef idx="0">
        <a:scrgbClr r="0" g="0" b="0"/>
      </a:lnRef>
      <a:fillRef idx="1">
        <a:scrgbClr r="0" g="0" b="0"/>
      </a:fillRef>
      <a:effectRef idx="1">
        <a:scrgbClr r="0" g="0" b="0"/>
      </a:effectRef>
      <a:fontRef idx="minor">
        <a:schemeClr val="tx1"/>
      </a:fontRef>
    </dgm:style>
  </dgm:styleLbl>
  <dgm:styleLbl name="alignNode1">
    <dgm:scene3d>
      <a:camera prst="orthographicFront"/>
      <a:lightRig rig="flat" dir="t"/>
    </dgm:scene3d>
    <dgm:sp3d prstMaterial="plastic">
      <a:bevelT w="120900" h="88900"/>
      <a:bevelB w="88900" h="31750" prst="angle"/>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4">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fgImgPlace1">
    <dgm:scene3d>
      <a:camera prst="orthographicFront"/>
      <a:lightRig rig="flat" dir="t"/>
    </dgm:scene3d>
    <dgm:sp3d z="1270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alignImgPlace1">
    <dgm:scene3d>
      <a:camera prst="orthographicFront"/>
      <a:lightRig rig="flat" dir="t"/>
    </dgm:scene3d>
    <dgm:sp3d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bgImgPlace1">
    <dgm:scene3d>
      <a:camera prst="orthographicFront"/>
      <a:lightRig rig="flat" dir="t"/>
    </dgm:scene3d>
    <dgm:sp3d z="-1905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sibTrans2D1">
    <dgm:scene3d>
      <a:camera prst="orthographicFront"/>
      <a:lightRig rig="flat" dir="t"/>
    </dgm:scene3d>
    <dgm:sp3d z="-80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flat" dir="t"/>
    </dgm:scene3d>
    <dgm:sp3d z="127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flat" dir="t"/>
    </dgm:scene3d>
    <dgm:sp3d z="-1905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flat" dir="t"/>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1">
    <dgm:scene3d>
      <a:camera prst="orthographicFront"/>
      <a:lightRig rig="flat" dir="t"/>
    </dgm:scene3d>
    <dgm:sp3d z="-10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2">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3">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con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tr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solid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0">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2">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3">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4">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bgShp">
    <dgm:scene3d>
      <a:camera prst="orthographicFront"/>
      <a:lightRig rig="flat" dir="t"/>
    </dgm:scene3d>
    <dgm:sp3d z="-190500" extrusionH="12700" prstMaterial="plastic">
      <a:bevelT w="50800" h="50800"/>
    </dgm:sp3d>
    <dgm:txPr/>
    <dgm:style>
      <a:lnRef idx="0">
        <a:scrgbClr r="0" g="0" b="0"/>
      </a:lnRef>
      <a:fillRef idx="3">
        <a:scrgbClr r="0" g="0" b="0"/>
      </a:fillRef>
      <a:effectRef idx="0">
        <a:scrgbClr r="0" g="0" b="0"/>
      </a:effectRef>
      <a:fontRef idx="minor"/>
    </dgm:style>
  </dgm:styleLbl>
  <dgm:styleLbl name="dkBgShp">
    <dgm:scene3d>
      <a:camera prst="orthographicFront"/>
      <a:lightRig rig="flat" dir="t"/>
    </dgm:scene3d>
    <dgm:sp3d z="-190500" extrusionH="12700" prstMaterial="plastic">
      <a:bevelT w="50800" h="50800"/>
    </dgm:sp3d>
    <dgm:txPr/>
    <dgm:style>
      <a:lnRef idx="0">
        <a:scrgbClr r="0" g="0" b="0"/>
      </a:lnRef>
      <a:fillRef idx="2">
        <a:scrgbClr r="0" g="0" b="0"/>
      </a:fillRef>
      <a:effectRef idx="0">
        <a:scrgbClr r="0" g="0" b="0"/>
      </a:effectRef>
      <a:fontRef idx="minor"/>
    </dgm:style>
  </dgm:styleLbl>
  <dgm:styleLbl name="trBgShp">
    <dgm:scene3d>
      <a:camera prst="orthographicFront"/>
      <a:lightRig rig="flat" dir="t"/>
    </dgm:scene3d>
    <dgm:sp3d z="-190500" extrusionH="12700" prstMaterial="matte"/>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z="190500" prstMaterial="plastic">
      <a:bevelT w="120900" h="88900"/>
      <a:bevelB w="88900" h="31750" prst="angle"/>
    </dgm:sp3d>
    <dgm:txPr/>
    <dgm:style>
      <a:lnRef idx="0">
        <a:scrgbClr r="0" g="0" b="0"/>
      </a:lnRef>
      <a:fillRef idx="1">
        <a:scrgbClr r="0" g="0" b="0"/>
      </a:fillRef>
      <a:effectRef idx="3">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diagramQuickStyle" Target="../diagrams/quickStyle5.xml"/><Relationship Id="rId7" Type="http://schemas.openxmlformats.org/officeDocument/2006/relationships/image" Target="../media/image13.png"/><Relationship Id="rId2" Type="http://schemas.openxmlformats.org/officeDocument/2006/relationships/diagramLayout" Target="../diagrams/layout5.xml"/><Relationship Id="rId1" Type="http://schemas.openxmlformats.org/officeDocument/2006/relationships/diagramData" Target="../diagrams/data5.xml"/><Relationship Id="rId6" Type="http://schemas.openxmlformats.org/officeDocument/2006/relationships/image" Target="../media/image12.png"/><Relationship Id="rId5" Type="http://schemas.microsoft.com/office/2007/relationships/diagramDrawing" Target="../diagrams/drawing5.xml"/><Relationship Id="rId4" Type="http://schemas.openxmlformats.org/officeDocument/2006/relationships/diagramColors" Target="../diagrams/colors5.xml"/></Relationships>
</file>

<file path=xl/drawings/_rels/drawing11.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8" Type="http://schemas.openxmlformats.org/officeDocument/2006/relationships/image" Target="../media/image22.png"/><Relationship Id="rId13" Type="http://schemas.openxmlformats.org/officeDocument/2006/relationships/image" Target="../media/image27.png"/><Relationship Id="rId18" Type="http://schemas.openxmlformats.org/officeDocument/2006/relationships/image" Target="../media/image32.png"/><Relationship Id="rId3" Type="http://schemas.openxmlformats.org/officeDocument/2006/relationships/image" Target="../media/image17.png"/><Relationship Id="rId7" Type="http://schemas.openxmlformats.org/officeDocument/2006/relationships/image" Target="../media/image21.png"/><Relationship Id="rId12" Type="http://schemas.openxmlformats.org/officeDocument/2006/relationships/image" Target="../media/image26.png"/><Relationship Id="rId17" Type="http://schemas.openxmlformats.org/officeDocument/2006/relationships/image" Target="../media/image31.png"/><Relationship Id="rId2" Type="http://schemas.openxmlformats.org/officeDocument/2006/relationships/image" Target="../media/image16.png"/><Relationship Id="rId16" Type="http://schemas.openxmlformats.org/officeDocument/2006/relationships/image" Target="../media/image30.png"/><Relationship Id="rId1" Type="http://schemas.openxmlformats.org/officeDocument/2006/relationships/image" Target="../media/image15.png"/><Relationship Id="rId6" Type="http://schemas.openxmlformats.org/officeDocument/2006/relationships/image" Target="../media/image20.png"/><Relationship Id="rId11" Type="http://schemas.openxmlformats.org/officeDocument/2006/relationships/image" Target="../media/image25.png"/><Relationship Id="rId5" Type="http://schemas.openxmlformats.org/officeDocument/2006/relationships/image" Target="../media/image19.png"/><Relationship Id="rId15" Type="http://schemas.openxmlformats.org/officeDocument/2006/relationships/image" Target="../media/image29.png"/><Relationship Id="rId10" Type="http://schemas.openxmlformats.org/officeDocument/2006/relationships/image" Target="../media/image24.png"/><Relationship Id="rId4" Type="http://schemas.openxmlformats.org/officeDocument/2006/relationships/image" Target="../media/image18.png"/><Relationship Id="rId9" Type="http://schemas.openxmlformats.org/officeDocument/2006/relationships/image" Target="../media/image23.png"/><Relationship Id="rId14" Type="http://schemas.openxmlformats.org/officeDocument/2006/relationships/image" Target="../media/image28.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hyperlink" Target="#&#205;ndice!A1"/></Relationships>
</file>

<file path=xl/drawings/_rels/drawing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205;ndice!A1"/></Relationships>
</file>

<file path=xl/drawings/_rels/drawing7.xml.rels><?xml version="1.0" encoding="UTF-8" standalone="yes"?>
<Relationships xmlns="http://schemas.openxmlformats.org/package/2006/relationships"><Relationship Id="rId8" Type="http://schemas.openxmlformats.org/officeDocument/2006/relationships/diagramQuickStyle" Target="../diagrams/quickStyle2.xml"/><Relationship Id="rId13" Type="http://schemas.openxmlformats.org/officeDocument/2006/relationships/diagramQuickStyle" Target="../diagrams/quickStyle3.xml"/><Relationship Id="rId18" Type="http://schemas.openxmlformats.org/officeDocument/2006/relationships/diagramQuickStyle" Target="../diagrams/quickStyle4.xml"/><Relationship Id="rId3" Type="http://schemas.openxmlformats.org/officeDocument/2006/relationships/diagramQuickStyle" Target="../diagrams/quickStyle1.xml"/><Relationship Id="rId7" Type="http://schemas.openxmlformats.org/officeDocument/2006/relationships/diagramLayout" Target="../diagrams/layout2.xml"/><Relationship Id="rId12" Type="http://schemas.openxmlformats.org/officeDocument/2006/relationships/diagramLayout" Target="../diagrams/layout3.xml"/><Relationship Id="rId17" Type="http://schemas.openxmlformats.org/officeDocument/2006/relationships/diagramLayout" Target="../diagrams/layout4.xml"/><Relationship Id="rId2" Type="http://schemas.openxmlformats.org/officeDocument/2006/relationships/diagramLayout" Target="../diagrams/layout1.xml"/><Relationship Id="rId16" Type="http://schemas.openxmlformats.org/officeDocument/2006/relationships/diagramData" Target="../diagrams/data4.xml"/><Relationship Id="rId20" Type="http://schemas.microsoft.com/office/2007/relationships/diagramDrawing" Target="../diagrams/drawing4.xml"/><Relationship Id="rId1" Type="http://schemas.openxmlformats.org/officeDocument/2006/relationships/diagramData" Target="../diagrams/data1.xml"/><Relationship Id="rId6" Type="http://schemas.openxmlformats.org/officeDocument/2006/relationships/diagramData" Target="../diagrams/data2.xml"/><Relationship Id="rId11" Type="http://schemas.openxmlformats.org/officeDocument/2006/relationships/diagramData" Target="../diagrams/data3.xml"/><Relationship Id="rId5" Type="http://schemas.microsoft.com/office/2007/relationships/diagramDrawing" Target="../diagrams/drawing1.xml"/><Relationship Id="rId15" Type="http://schemas.microsoft.com/office/2007/relationships/diagramDrawing" Target="../diagrams/drawing3.xml"/><Relationship Id="rId10" Type="http://schemas.microsoft.com/office/2007/relationships/diagramDrawing" Target="../diagrams/drawing2.xml"/><Relationship Id="rId19" Type="http://schemas.openxmlformats.org/officeDocument/2006/relationships/diagramColors" Target="../diagrams/colors4.xml"/><Relationship Id="rId4" Type="http://schemas.openxmlformats.org/officeDocument/2006/relationships/diagramColors" Target="../diagrams/colors1.xml"/><Relationship Id="rId9" Type="http://schemas.openxmlformats.org/officeDocument/2006/relationships/diagramColors" Target="../diagrams/colors2.xml"/><Relationship Id="rId14" Type="http://schemas.openxmlformats.org/officeDocument/2006/relationships/diagramColors" Target="../diagrams/colors3.xml"/></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0</xdr:row>
      <xdr:rowOff>9526</xdr:rowOff>
    </xdr:from>
    <xdr:to>
      <xdr:col>13</xdr:col>
      <xdr:colOff>742949</xdr:colOff>
      <xdr:row>26</xdr:row>
      <xdr:rowOff>180976</xdr:rowOff>
    </xdr:to>
    <xdr:pic>
      <xdr:nvPicPr>
        <xdr:cNvPr id="2" name="Imagen 1" descr="http://www.uartes.edu.ec/sitio/wp-content/uploads/2020/01/Fachada-de-la-UArtes.jp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40400" b="3572"/>
        <a:stretch/>
      </xdr:blipFill>
      <xdr:spPr bwMode="auto">
        <a:xfrm>
          <a:off x="47625" y="9526"/>
          <a:ext cx="10601324" cy="5124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409575</xdr:colOff>
      <xdr:row>23</xdr:row>
      <xdr:rowOff>161925</xdr:rowOff>
    </xdr:from>
    <xdr:to>
      <xdr:col>13</xdr:col>
      <xdr:colOff>619125</xdr:colOff>
      <xdr:row>26</xdr:row>
      <xdr:rowOff>57150</xdr:rowOff>
    </xdr:to>
    <xdr:sp macro="" textlink="">
      <xdr:nvSpPr>
        <xdr:cNvPr id="3" name="Rectángulo redondeado 2">
          <a:hlinkClick xmlns:r="http://schemas.openxmlformats.org/officeDocument/2006/relationships" r:id="rId2"/>
        </xdr:cNvPr>
        <xdr:cNvSpPr/>
      </xdr:nvSpPr>
      <xdr:spPr>
        <a:xfrm>
          <a:off x="9553575" y="4543425"/>
          <a:ext cx="971550" cy="466725"/>
        </a:xfrm>
        <a:prstGeom prst="roundRect">
          <a:avLst/>
        </a:prstGeom>
        <a:effectLst>
          <a:softEdge rad="31750"/>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C" sz="1800" b="1"/>
            <a:t>Índice</a:t>
          </a:r>
        </a:p>
      </xdr:txBody>
    </xdr:sp>
    <xdr:clientData/>
  </xdr:twoCellAnchor>
  <xdr:twoCellAnchor>
    <xdr:from>
      <xdr:col>2</xdr:col>
      <xdr:colOff>333375</xdr:colOff>
      <xdr:row>4</xdr:row>
      <xdr:rowOff>38100</xdr:rowOff>
    </xdr:from>
    <xdr:to>
      <xdr:col>12</xdr:col>
      <xdr:colOff>247650</xdr:colOff>
      <xdr:row>12</xdr:row>
      <xdr:rowOff>85725</xdr:rowOff>
    </xdr:to>
    <xdr:sp macro="" textlink="">
      <xdr:nvSpPr>
        <xdr:cNvPr id="4" name="Rectángulo 3"/>
        <xdr:cNvSpPr/>
      </xdr:nvSpPr>
      <xdr:spPr>
        <a:xfrm>
          <a:off x="1857375" y="800100"/>
          <a:ext cx="7534275" cy="1571625"/>
        </a:xfrm>
        <a:prstGeom prst="rect">
          <a:avLst/>
        </a:prstGeom>
        <a:no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s-EC" sz="4000" b="1"/>
            <a:t>Actualización del</a:t>
          </a:r>
          <a:r>
            <a:rPr lang="es-EC" sz="4000" b="1" baseline="0"/>
            <a:t> Plan Prospectivo</a:t>
          </a:r>
          <a:endParaRPr lang="es-EC" sz="4000" b="1"/>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266700</xdr:colOff>
      <xdr:row>21</xdr:row>
      <xdr:rowOff>66675</xdr:rowOff>
    </xdr:from>
    <xdr:to>
      <xdr:col>10</xdr:col>
      <xdr:colOff>742950</xdr:colOff>
      <xdr:row>32</xdr:row>
      <xdr:rowOff>123825</xdr:rowOff>
    </xdr:to>
    <xdr:graphicFrame macro="">
      <xdr:nvGraphicFramePr>
        <xdr:cNvPr id="23" name="Diagrama 22"/>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oneCellAnchor>
    <xdr:from>
      <xdr:col>3</xdr:col>
      <xdr:colOff>390525</xdr:colOff>
      <xdr:row>185</xdr:row>
      <xdr:rowOff>171450</xdr:rowOff>
    </xdr:from>
    <xdr:ext cx="4895238" cy="1714286"/>
    <xdr:pic>
      <xdr:nvPicPr>
        <xdr:cNvPr id="26" name="Imagen 25"/>
        <xdr:cNvPicPr>
          <a:picLocks noChangeAspect="1"/>
        </xdr:cNvPicPr>
      </xdr:nvPicPr>
      <xdr:blipFill>
        <a:blip xmlns:r="http://schemas.openxmlformats.org/officeDocument/2006/relationships" r:embed="rId6"/>
        <a:stretch>
          <a:fillRect/>
        </a:stretch>
      </xdr:blipFill>
      <xdr:spPr>
        <a:xfrm>
          <a:off x="1323975" y="44100750"/>
          <a:ext cx="4895238" cy="1714286"/>
        </a:xfrm>
        <a:prstGeom prst="rect">
          <a:avLst/>
        </a:prstGeom>
      </xdr:spPr>
    </xdr:pic>
    <xdr:clientData/>
  </xdr:oneCellAnchor>
  <xdr:oneCellAnchor>
    <xdr:from>
      <xdr:col>9</xdr:col>
      <xdr:colOff>523875</xdr:colOff>
      <xdr:row>180</xdr:row>
      <xdr:rowOff>85725</xdr:rowOff>
    </xdr:from>
    <xdr:ext cx="4447619" cy="3352381"/>
    <xdr:pic>
      <xdr:nvPicPr>
        <xdr:cNvPr id="27" name="Imagen 26"/>
        <xdr:cNvPicPr>
          <a:picLocks noChangeAspect="1"/>
        </xdr:cNvPicPr>
      </xdr:nvPicPr>
      <xdr:blipFill>
        <a:blip xmlns:r="http://schemas.openxmlformats.org/officeDocument/2006/relationships" r:embed="rId7"/>
        <a:stretch>
          <a:fillRect/>
        </a:stretch>
      </xdr:blipFill>
      <xdr:spPr>
        <a:xfrm>
          <a:off x="6248400" y="42967275"/>
          <a:ext cx="4447619" cy="3352381"/>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xdr:from>
      <xdr:col>0</xdr:col>
      <xdr:colOff>19050</xdr:colOff>
      <xdr:row>0</xdr:row>
      <xdr:rowOff>0</xdr:rowOff>
    </xdr:from>
    <xdr:to>
      <xdr:col>15</xdr:col>
      <xdr:colOff>0</xdr:colOff>
      <xdr:row>4</xdr:row>
      <xdr:rowOff>95250</xdr:rowOff>
    </xdr:to>
    <xdr:sp macro="" textlink="">
      <xdr:nvSpPr>
        <xdr:cNvPr id="2" name="Rectángulo 1"/>
        <xdr:cNvSpPr/>
      </xdr:nvSpPr>
      <xdr:spPr>
        <a:xfrm>
          <a:off x="19050" y="0"/>
          <a:ext cx="11306175" cy="857250"/>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s-EC" sz="2400" b="1"/>
            <a:t>              Actualización del</a:t>
          </a:r>
          <a:r>
            <a:rPr lang="es-EC" sz="2400" b="1" baseline="0"/>
            <a:t> Plan Prospectivo</a:t>
          </a:r>
          <a:endParaRPr lang="es-EC" sz="2400" b="1"/>
        </a:p>
      </xdr:txBody>
    </xdr:sp>
    <xdr:clientData/>
  </xdr:twoCellAnchor>
  <xdr:twoCellAnchor>
    <xdr:from>
      <xdr:col>5</xdr:col>
      <xdr:colOff>238125</xdr:colOff>
      <xdr:row>19</xdr:row>
      <xdr:rowOff>28575</xdr:rowOff>
    </xdr:from>
    <xdr:to>
      <xdr:col>5</xdr:col>
      <xdr:colOff>914400</xdr:colOff>
      <xdr:row>33</xdr:row>
      <xdr:rowOff>19049</xdr:rowOff>
    </xdr:to>
    <xdr:sp macro="" textlink="">
      <xdr:nvSpPr>
        <xdr:cNvPr id="3" name="Rectángulo redondeado 2"/>
        <xdr:cNvSpPr/>
      </xdr:nvSpPr>
      <xdr:spPr>
        <a:xfrm>
          <a:off x="2371725" y="3124200"/>
          <a:ext cx="676275" cy="2657474"/>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C" sz="1100"/>
        </a:p>
      </xdr:txBody>
    </xdr:sp>
    <xdr:clientData/>
  </xdr:twoCellAnchor>
  <xdr:twoCellAnchor>
    <xdr:from>
      <xdr:col>7</xdr:col>
      <xdr:colOff>104775</xdr:colOff>
      <xdr:row>25</xdr:row>
      <xdr:rowOff>19050</xdr:rowOff>
    </xdr:from>
    <xdr:to>
      <xdr:col>7</xdr:col>
      <xdr:colOff>742950</xdr:colOff>
      <xdr:row>26</xdr:row>
      <xdr:rowOff>142875</xdr:rowOff>
    </xdr:to>
    <xdr:sp macro="" textlink="">
      <xdr:nvSpPr>
        <xdr:cNvPr id="4" name="Flecha derecha 3"/>
        <xdr:cNvSpPr/>
      </xdr:nvSpPr>
      <xdr:spPr>
        <a:xfrm>
          <a:off x="4400550" y="4257675"/>
          <a:ext cx="638175" cy="314325"/>
        </a:xfrm>
        <a:prstGeom prst="rightArrow">
          <a:avLst/>
        </a:prstGeom>
        <a:solidFill>
          <a:srgbClr val="FF0000"/>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C" sz="1100"/>
        </a:p>
      </xdr:txBody>
    </xdr:sp>
    <xdr:clientData/>
  </xdr:twoCellAnchor>
  <xdr:oneCellAnchor>
    <xdr:from>
      <xdr:col>5</xdr:col>
      <xdr:colOff>66675</xdr:colOff>
      <xdr:row>43</xdr:row>
      <xdr:rowOff>66675</xdr:rowOff>
    </xdr:from>
    <xdr:ext cx="2148537" cy="172227"/>
    <mc:AlternateContent xmlns:mc="http://schemas.openxmlformats.org/markup-compatibility/2006" xmlns:a14="http://schemas.microsoft.com/office/drawing/2010/main">
      <mc:Choice Requires="a14">
        <xdr:sp macro="" textlink="">
          <xdr:nvSpPr>
            <xdr:cNvPr id="5" name="CuadroTexto 4"/>
            <xdr:cNvSpPr txBox="1"/>
          </xdr:nvSpPr>
          <xdr:spPr>
            <a:xfrm>
              <a:off x="2200275" y="8153400"/>
              <a:ext cx="214853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EC" sz="1100" b="0" i="1">
                        <a:latin typeface="Cambria Math" panose="02040503050406030204" pitchFamily="18" charset="0"/>
                      </a:rPr>
                      <m:t>𝑀𝑒𝑡𝑎</m:t>
                    </m:r>
                    <m:r>
                      <a:rPr lang="es-EC" sz="1100" b="0" i="1">
                        <a:latin typeface="Cambria Math" panose="02040503050406030204" pitchFamily="18" charset="0"/>
                      </a:rPr>
                      <m:t> </m:t>
                    </m:r>
                    <m:sSub>
                      <m:sSubPr>
                        <m:ctrlPr>
                          <a:rPr lang="es-EC" sz="1100" b="0" i="1">
                            <a:latin typeface="Cambria Math" panose="02040503050406030204" pitchFamily="18" charset="0"/>
                          </a:rPr>
                        </m:ctrlPr>
                      </m:sSubPr>
                      <m:e>
                        <m:r>
                          <a:rPr lang="es-EC" sz="1100" b="0" i="1">
                            <a:latin typeface="Cambria Math" panose="02040503050406030204" pitchFamily="18" charset="0"/>
                          </a:rPr>
                          <m:t>𝑇𝑏𝑀𝐸𝑆</m:t>
                        </m:r>
                      </m:e>
                      <m:sub>
                        <m:r>
                          <a:rPr lang="es-EC" sz="1100" b="0" i="1">
                            <a:latin typeface="Cambria Math" panose="02040503050406030204" pitchFamily="18" charset="0"/>
                          </a:rPr>
                          <m:t>𝑛</m:t>
                        </m:r>
                      </m:sub>
                    </m:sSub>
                    <m:r>
                      <a:rPr lang="es-EC" sz="1100" b="0" i="1">
                        <a:latin typeface="Cambria Math" panose="02040503050406030204" pitchFamily="18" charset="0"/>
                      </a:rPr>
                      <m:t>=</m:t>
                    </m:r>
                    <m:sSub>
                      <m:sSubPr>
                        <m:ctrlPr>
                          <a:rPr lang="es-EC" sz="1100" b="0" i="1">
                            <a:latin typeface="Cambria Math" panose="02040503050406030204" pitchFamily="18" charset="0"/>
                          </a:rPr>
                        </m:ctrlPr>
                      </m:sSubPr>
                      <m:e>
                        <m:r>
                          <a:rPr lang="es-EC" sz="1100" b="0" i="1">
                            <a:solidFill>
                              <a:schemeClr val="tx1"/>
                            </a:solidFill>
                            <a:effectLst/>
                            <a:latin typeface="Cambria Math" panose="02040503050406030204" pitchFamily="18" charset="0"/>
                            <a:ea typeface="+mn-ea"/>
                            <a:cs typeface="+mn-cs"/>
                          </a:rPr>
                          <m:t>𝑇𝑏𝑀𝐸𝑆</m:t>
                        </m:r>
                      </m:e>
                      <m:sub>
                        <m:r>
                          <a:rPr lang="es-EC" sz="1100" b="0" i="1">
                            <a:latin typeface="Cambria Math" panose="02040503050406030204" pitchFamily="18" charset="0"/>
                          </a:rPr>
                          <m:t>𝑛</m:t>
                        </m:r>
                        <m:r>
                          <a:rPr lang="es-EC" sz="1100" b="0" i="1">
                            <a:latin typeface="Cambria Math" panose="02040503050406030204" pitchFamily="18" charset="0"/>
                          </a:rPr>
                          <m:t>−1</m:t>
                        </m:r>
                      </m:sub>
                    </m:sSub>
                    <m:r>
                      <a:rPr lang="es-EC" sz="1100" b="0" i="1">
                        <a:latin typeface="Cambria Math" panose="02040503050406030204" pitchFamily="18" charset="0"/>
                      </a:rPr>
                      <m:t>+</m:t>
                    </m:r>
                    <m:r>
                      <a:rPr lang="es-EC" sz="1100" b="0" i="1">
                        <a:latin typeface="Cambria Math" panose="02040503050406030204" pitchFamily="18" charset="0"/>
                      </a:rPr>
                      <m:t>𝑃𝑑𝑝</m:t>
                    </m:r>
                  </m:oMath>
                </m:oMathPara>
              </a14:m>
              <a:endParaRPr lang="es-EC" sz="1100"/>
            </a:p>
          </xdr:txBody>
        </xdr:sp>
      </mc:Choice>
      <mc:Fallback xmlns="">
        <xdr:sp macro="" textlink="">
          <xdr:nvSpPr>
            <xdr:cNvPr id="5" name="CuadroTexto 4"/>
            <xdr:cNvSpPr txBox="1"/>
          </xdr:nvSpPr>
          <xdr:spPr>
            <a:xfrm>
              <a:off x="2200275" y="8153400"/>
              <a:ext cx="214853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EC" sz="1100" b="0" i="0">
                  <a:latin typeface="Cambria Math" panose="02040503050406030204" pitchFamily="18" charset="0"/>
                </a:rPr>
                <a:t>𝑀𝑒𝑡𝑎 〖𝑇𝑏𝑀𝐸𝑆〗_𝑛=〖</a:t>
              </a:r>
              <a:r>
                <a:rPr lang="es-EC" sz="1100" b="0" i="0">
                  <a:solidFill>
                    <a:schemeClr val="tx1"/>
                  </a:solidFill>
                  <a:effectLst/>
                  <a:latin typeface="Cambria Math" panose="02040503050406030204" pitchFamily="18" charset="0"/>
                  <a:ea typeface="+mn-ea"/>
                  <a:cs typeface="+mn-cs"/>
                </a:rPr>
                <a:t>𝑇𝑏𝑀𝐸𝑆〗_(</a:t>
              </a:r>
              <a:r>
                <a:rPr lang="es-EC" sz="1100" b="0" i="0">
                  <a:latin typeface="Cambria Math" panose="02040503050406030204" pitchFamily="18" charset="0"/>
                </a:rPr>
                <a:t>𝑛−1)+𝑃𝑑𝑝</a:t>
              </a:r>
              <a:endParaRPr lang="es-EC" sz="1100"/>
            </a:p>
          </xdr:txBody>
        </xdr:sp>
      </mc:Fallback>
    </mc:AlternateContent>
    <xdr:clientData/>
  </xdr:oneCellAnchor>
  <xdr:twoCellAnchor>
    <xdr:from>
      <xdr:col>6</xdr:col>
      <xdr:colOff>95250</xdr:colOff>
      <xdr:row>19</xdr:row>
      <xdr:rowOff>28575</xdr:rowOff>
    </xdr:from>
    <xdr:to>
      <xdr:col>7</xdr:col>
      <xdr:colOff>0</xdr:colOff>
      <xdr:row>33</xdr:row>
      <xdr:rowOff>38099</xdr:rowOff>
    </xdr:to>
    <xdr:sp macro="" textlink="">
      <xdr:nvSpPr>
        <xdr:cNvPr id="6" name="Rectángulo redondeado 5"/>
        <xdr:cNvSpPr/>
      </xdr:nvSpPr>
      <xdr:spPr>
        <a:xfrm>
          <a:off x="3343275" y="3124200"/>
          <a:ext cx="952500" cy="2676524"/>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C" sz="1100"/>
        </a:p>
      </xdr:txBody>
    </xdr:sp>
    <xdr:clientData/>
  </xdr:twoCellAnchor>
  <xdr:oneCellAnchor>
    <xdr:from>
      <xdr:col>9</xdr:col>
      <xdr:colOff>876300</xdr:colOff>
      <xdr:row>43</xdr:row>
      <xdr:rowOff>47625</xdr:rowOff>
    </xdr:from>
    <xdr:ext cx="2111475" cy="172227"/>
    <mc:AlternateContent xmlns:mc="http://schemas.openxmlformats.org/markup-compatibility/2006" xmlns:a14="http://schemas.microsoft.com/office/drawing/2010/main">
      <mc:Choice Requires="a14">
        <xdr:sp macro="" textlink="">
          <xdr:nvSpPr>
            <xdr:cNvPr id="7" name="CuadroTexto 6"/>
            <xdr:cNvSpPr txBox="1"/>
          </xdr:nvSpPr>
          <xdr:spPr>
            <a:xfrm>
              <a:off x="6467475" y="8134350"/>
              <a:ext cx="211147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EC" sz="1100" b="0" i="1">
                        <a:latin typeface="Cambria Math" panose="02040503050406030204" pitchFamily="18" charset="0"/>
                      </a:rPr>
                      <m:t>𝑀𝑒𝑡𝑎</m:t>
                    </m:r>
                    <m:r>
                      <a:rPr lang="es-EC" sz="1100" b="0" i="1">
                        <a:latin typeface="Cambria Math" panose="02040503050406030204" pitchFamily="18" charset="0"/>
                      </a:rPr>
                      <m:t> </m:t>
                    </m:r>
                    <m:sSub>
                      <m:sSubPr>
                        <m:ctrlPr>
                          <a:rPr lang="es-EC" sz="1100" b="0" i="1">
                            <a:latin typeface="Cambria Math" panose="02040503050406030204" pitchFamily="18" charset="0"/>
                          </a:rPr>
                        </m:ctrlPr>
                      </m:sSubPr>
                      <m:e>
                        <m:r>
                          <a:rPr lang="es-EC" sz="1100" b="0" i="1">
                            <a:latin typeface="Cambria Math" panose="02040503050406030204" pitchFamily="18" charset="0"/>
                          </a:rPr>
                          <m:t>𝑇𝑏𝑀𝐸𝑆</m:t>
                        </m:r>
                      </m:e>
                      <m:sub>
                        <m:r>
                          <a:rPr lang="es-EC" sz="1100" b="0" i="1">
                            <a:latin typeface="Cambria Math" panose="02040503050406030204" pitchFamily="18" charset="0"/>
                          </a:rPr>
                          <m:t>𝑛</m:t>
                        </m:r>
                      </m:sub>
                    </m:sSub>
                    <m:r>
                      <a:rPr lang="es-EC" sz="1100" b="0" i="1">
                        <a:latin typeface="Cambria Math" panose="02040503050406030204" pitchFamily="18" charset="0"/>
                      </a:rPr>
                      <m:t>=</m:t>
                    </m:r>
                    <m:sSub>
                      <m:sSubPr>
                        <m:ctrlPr>
                          <a:rPr lang="es-EC" sz="1100" b="0" i="1">
                            <a:latin typeface="Cambria Math" panose="02040503050406030204" pitchFamily="18" charset="0"/>
                          </a:rPr>
                        </m:ctrlPr>
                      </m:sSubPr>
                      <m:e>
                        <m:r>
                          <a:rPr lang="es-EC" sz="1100" b="0" i="1">
                            <a:solidFill>
                              <a:schemeClr val="tx1"/>
                            </a:solidFill>
                            <a:effectLst/>
                            <a:latin typeface="Cambria Math" panose="02040503050406030204" pitchFamily="18" charset="0"/>
                            <a:ea typeface="+mn-ea"/>
                            <a:cs typeface="+mn-cs"/>
                          </a:rPr>
                          <m:t>𝑇𝑏𝑀𝐸𝑆</m:t>
                        </m:r>
                      </m:e>
                      <m:sub>
                        <m:r>
                          <a:rPr lang="es-EC" sz="1100" b="0" i="1">
                            <a:latin typeface="Cambria Math" panose="02040503050406030204" pitchFamily="18" charset="0"/>
                          </a:rPr>
                          <m:t>𝑛</m:t>
                        </m:r>
                        <m:r>
                          <a:rPr lang="es-EC" sz="1100" b="0" i="1">
                            <a:latin typeface="Cambria Math" panose="02040503050406030204" pitchFamily="18" charset="0"/>
                          </a:rPr>
                          <m:t>−1</m:t>
                        </m:r>
                      </m:sub>
                    </m:sSub>
                    <m:r>
                      <a:rPr lang="es-EC" sz="1100" b="0" i="1">
                        <a:latin typeface="Cambria Math" panose="02040503050406030204" pitchFamily="18" charset="0"/>
                      </a:rPr>
                      <m:t>+</m:t>
                    </m:r>
                    <m:r>
                      <a:rPr lang="es-EC" sz="1100" b="0" i="1">
                        <a:latin typeface="Cambria Math" panose="02040503050406030204" pitchFamily="18" charset="0"/>
                      </a:rPr>
                      <m:t>𝑃𝑖𝑝</m:t>
                    </m:r>
                  </m:oMath>
                </m:oMathPara>
              </a14:m>
              <a:endParaRPr lang="es-EC" sz="1100"/>
            </a:p>
          </xdr:txBody>
        </xdr:sp>
      </mc:Choice>
      <mc:Fallback xmlns="">
        <xdr:sp macro="" textlink="">
          <xdr:nvSpPr>
            <xdr:cNvPr id="7" name="CuadroTexto 6"/>
            <xdr:cNvSpPr txBox="1"/>
          </xdr:nvSpPr>
          <xdr:spPr>
            <a:xfrm>
              <a:off x="6467475" y="8134350"/>
              <a:ext cx="211147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EC" sz="1100" b="0" i="0">
                  <a:latin typeface="Cambria Math" panose="02040503050406030204" pitchFamily="18" charset="0"/>
                </a:rPr>
                <a:t>𝑀𝑒𝑡𝑎 〖𝑇𝑏𝑀𝐸𝑆〗_𝑛=〖</a:t>
              </a:r>
              <a:r>
                <a:rPr lang="es-EC" sz="1100" b="0" i="0">
                  <a:solidFill>
                    <a:schemeClr val="tx1"/>
                  </a:solidFill>
                  <a:effectLst/>
                  <a:latin typeface="Cambria Math" panose="02040503050406030204" pitchFamily="18" charset="0"/>
                  <a:ea typeface="+mn-ea"/>
                  <a:cs typeface="+mn-cs"/>
                </a:rPr>
                <a:t>𝑇𝑏𝑀𝐸𝑆〗_(</a:t>
              </a:r>
              <a:r>
                <a:rPr lang="es-EC" sz="1100" b="0" i="0">
                  <a:latin typeface="Cambria Math" panose="02040503050406030204" pitchFamily="18" charset="0"/>
                </a:rPr>
                <a:t>𝑛−1)+𝑃𝑖𝑝</a:t>
              </a:r>
              <a:endParaRPr lang="es-EC" sz="1100"/>
            </a:p>
          </xdr:txBody>
        </xdr:sp>
      </mc:Fallback>
    </mc:AlternateContent>
    <xdr:clientData/>
  </xdr:oneCellAnchor>
  <xdr:twoCellAnchor editAs="oneCell">
    <xdr:from>
      <xdr:col>0</xdr:col>
      <xdr:colOff>19051</xdr:colOff>
      <xdr:row>0</xdr:row>
      <xdr:rowOff>0</xdr:rowOff>
    </xdr:from>
    <xdr:to>
      <xdr:col>4</xdr:col>
      <xdr:colOff>771526</xdr:colOff>
      <xdr:row>3</xdr:row>
      <xdr:rowOff>161925</xdr:rowOff>
    </xdr:to>
    <xdr:pic>
      <xdr:nvPicPr>
        <xdr:cNvPr id="8" name="Imagen 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779" t="23076" r="14017" b="25642"/>
        <a:stretch/>
      </xdr:blipFill>
      <xdr:spPr>
        <a:xfrm>
          <a:off x="19051" y="0"/>
          <a:ext cx="1885950" cy="733425"/>
        </a:xfrm>
        <a:prstGeom prst="rect">
          <a:avLst/>
        </a:prstGeom>
      </xdr:spPr>
    </xdr:pic>
    <xdr:clientData/>
  </xdr:twoCellAnchor>
  <xdr:twoCellAnchor>
    <xdr:from>
      <xdr:col>15</xdr:col>
      <xdr:colOff>0</xdr:colOff>
      <xdr:row>4</xdr:row>
      <xdr:rowOff>0</xdr:rowOff>
    </xdr:from>
    <xdr:to>
      <xdr:col>15</xdr:col>
      <xdr:colOff>209550</xdr:colOff>
      <xdr:row>6</xdr:row>
      <xdr:rowOff>85725</xdr:rowOff>
    </xdr:to>
    <xdr:sp macro="" textlink="">
      <xdr:nvSpPr>
        <xdr:cNvPr id="9" name="Rectángulo redondeado 8">
          <a:hlinkClick xmlns:r="http://schemas.openxmlformats.org/officeDocument/2006/relationships" r:id="rId2"/>
        </xdr:cNvPr>
        <xdr:cNvSpPr/>
      </xdr:nvSpPr>
      <xdr:spPr>
        <a:xfrm>
          <a:off x="11325225" y="762000"/>
          <a:ext cx="209550" cy="190500"/>
        </a:xfrm>
        <a:prstGeom prst="roundRect">
          <a:avLst/>
        </a:prstGeom>
        <a:effectLst>
          <a:softEdge rad="31750"/>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C" sz="1800" b="1"/>
            <a:t>Índice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19050</xdr:colOff>
      <xdr:row>0</xdr:row>
      <xdr:rowOff>0</xdr:rowOff>
    </xdr:from>
    <xdr:to>
      <xdr:col>15</xdr:col>
      <xdr:colOff>0</xdr:colOff>
      <xdr:row>4</xdr:row>
      <xdr:rowOff>95250</xdr:rowOff>
    </xdr:to>
    <xdr:sp macro="" textlink="">
      <xdr:nvSpPr>
        <xdr:cNvPr id="2" name="Rectángulo 1"/>
        <xdr:cNvSpPr/>
      </xdr:nvSpPr>
      <xdr:spPr>
        <a:xfrm>
          <a:off x="19050" y="0"/>
          <a:ext cx="9953625" cy="857250"/>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s-EC" sz="2400" b="1"/>
            <a:t>              Actualización del</a:t>
          </a:r>
          <a:r>
            <a:rPr lang="es-EC" sz="2400" b="1" baseline="0"/>
            <a:t> Plan Prospectivo</a:t>
          </a:r>
          <a:endParaRPr lang="es-EC" sz="2400" b="1"/>
        </a:p>
      </xdr:txBody>
    </xdr:sp>
    <xdr:clientData/>
  </xdr:twoCellAnchor>
  <xdr:twoCellAnchor>
    <xdr:from>
      <xdr:col>5</xdr:col>
      <xdr:colOff>238125</xdr:colOff>
      <xdr:row>19</xdr:row>
      <xdr:rowOff>28575</xdr:rowOff>
    </xdr:from>
    <xdr:to>
      <xdr:col>5</xdr:col>
      <xdr:colOff>914400</xdr:colOff>
      <xdr:row>33</xdr:row>
      <xdr:rowOff>19049</xdr:rowOff>
    </xdr:to>
    <xdr:sp macro="" textlink="">
      <xdr:nvSpPr>
        <xdr:cNvPr id="3" name="Rectángulo redondeado 2"/>
        <xdr:cNvSpPr/>
      </xdr:nvSpPr>
      <xdr:spPr>
        <a:xfrm>
          <a:off x="2371725" y="6657975"/>
          <a:ext cx="676275" cy="2657474"/>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C" sz="1100"/>
        </a:p>
      </xdr:txBody>
    </xdr:sp>
    <xdr:clientData/>
  </xdr:twoCellAnchor>
  <xdr:twoCellAnchor>
    <xdr:from>
      <xdr:col>7</xdr:col>
      <xdr:colOff>104775</xdr:colOff>
      <xdr:row>25</xdr:row>
      <xdr:rowOff>19050</xdr:rowOff>
    </xdr:from>
    <xdr:to>
      <xdr:col>7</xdr:col>
      <xdr:colOff>742950</xdr:colOff>
      <xdr:row>26</xdr:row>
      <xdr:rowOff>142875</xdr:rowOff>
    </xdr:to>
    <xdr:sp macro="" textlink="">
      <xdr:nvSpPr>
        <xdr:cNvPr id="4" name="Flecha derecha 3"/>
        <xdr:cNvSpPr/>
      </xdr:nvSpPr>
      <xdr:spPr>
        <a:xfrm>
          <a:off x="4114800" y="7791450"/>
          <a:ext cx="638175" cy="314325"/>
        </a:xfrm>
        <a:prstGeom prst="rightArrow">
          <a:avLst/>
        </a:prstGeom>
        <a:solidFill>
          <a:srgbClr val="FF0000"/>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C" sz="1100"/>
        </a:p>
      </xdr:txBody>
    </xdr:sp>
    <xdr:clientData/>
  </xdr:twoCellAnchor>
  <xdr:oneCellAnchor>
    <xdr:from>
      <xdr:col>5</xdr:col>
      <xdr:colOff>66675</xdr:colOff>
      <xdr:row>43</xdr:row>
      <xdr:rowOff>66675</xdr:rowOff>
    </xdr:from>
    <xdr:ext cx="2148537" cy="172227"/>
    <mc:AlternateContent xmlns:mc="http://schemas.openxmlformats.org/markup-compatibility/2006" xmlns:a14="http://schemas.microsoft.com/office/drawing/2010/main">
      <mc:Choice Requires="a14">
        <xdr:sp macro="" textlink="">
          <xdr:nvSpPr>
            <xdr:cNvPr id="5" name="CuadroTexto 4"/>
            <xdr:cNvSpPr txBox="1"/>
          </xdr:nvSpPr>
          <xdr:spPr>
            <a:xfrm>
              <a:off x="2200275" y="10925175"/>
              <a:ext cx="214853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EC" sz="1100" b="0" i="1">
                        <a:latin typeface="Cambria Math" panose="02040503050406030204" pitchFamily="18" charset="0"/>
                      </a:rPr>
                      <m:t>𝑀𝑒𝑡𝑎</m:t>
                    </m:r>
                    <m:r>
                      <a:rPr lang="es-EC" sz="1100" b="0" i="1">
                        <a:latin typeface="Cambria Math" panose="02040503050406030204" pitchFamily="18" charset="0"/>
                      </a:rPr>
                      <m:t> </m:t>
                    </m:r>
                    <m:sSub>
                      <m:sSubPr>
                        <m:ctrlPr>
                          <a:rPr lang="es-EC" sz="1100" b="0" i="1">
                            <a:latin typeface="Cambria Math" panose="02040503050406030204" pitchFamily="18" charset="0"/>
                          </a:rPr>
                        </m:ctrlPr>
                      </m:sSubPr>
                      <m:e>
                        <m:r>
                          <a:rPr lang="es-EC" sz="1100" b="0" i="1">
                            <a:latin typeface="Cambria Math" panose="02040503050406030204" pitchFamily="18" charset="0"/>
                          </a:rPr>
                          <m:t>𝑇𝑏𝑀𝐸𝑆</m:t>
                        </m:r>
                      </m:e>
                      <m:sub>
                        <m:r>
                          <a:rPr lang="es-EC" sz="1100" b="0" i="1">
                            <a:latin typeface="Cambria Math" panose="02040503050406030204" pitchFamily="18" charset="0"/>
                          </a:rPr>
                          <m:t>𝑛</m:t>
                        </m:r>
                      </m:sub>
                    </m:sSub>
                    <m:r>
                      <a:rPr lang="es-EC" sz="1100" b="0" i="1">
                        <a:latin typeface="Cambria Math" panose="02040503050406030204" pitchFamily="18" charset="0"/>
                      </a:rPr>
                      <m:t>=</m:t>
                    </m:r>
                    <m:sSub>
                      <m:sSubPr>
                        <m:ctrlPr>
                          <a:rPr lang="es-EC" sz="1100" b="0" i="1">
                            <a:latin typeface="Cambria Math" panose="02040503050406030204" pitchFamily="18" charset="0"/>
                          </a:rPr>
                        </m:ctrlPr>
                      </m:sSubPr>
                      <m:e>
                        <m:r>
                          <a:rPr lang="es-EC" sz="1100" b="0" i="1">
                            <a:solidFill>
                              <a:schemeClr val="tx1"/>
                            </a:solidFill>
                            <a:effectLst/>
                            <a:latin typeface="Cambria Math" panose="02040503050406030204" pitchFamily="18" charset="0"/>
                            <a:ea typeface="+mn-ea"/>
                            <a:cs typeface="+mn-cs"/>
                          </a:rPr>
                          <m:t>𝑇𝑏𝑀𝐸𝑆</m:t>
                        </m:r>
                      </m:e>
                      <m:sub>
                        <m:r>
                          <a:rPr lang="es-EC" sz="1100" b="0" i="1">
                            <a:latin typeface="Cambria Math" panose="02040503050406030204" pitchFamily="18" charset="0"/>
                          </a:rPr>
                          <m:t>𝑛</m:t>
                        </m:r>
                        <m:r>
                          <a:rPr lang="es-EC" sz="1100" b="0" i="1">
                            <a:latin typeface="Cambria Math" panose="02040503050406030204" pitchFamily="18" charset="0"/>
                          </a:rPr>
                          <m:t>−1</m:t>
                        </m:r>
                      </m:sub>
                    </m:sSub>
                    <m:r>
                      <a:rPr lang="es-EC" sz="1100" b="0" i="1">
                        <a:latin typeface="Cambria Math" panose="02040503050406030204" pitchFamily="18" charset="0"/>
                      </a:rPr>
                      <m:t>+</m:t>
                    </m:r>
                    <m:r>
                      <a:rPr lang="es-EC" sz="1100" b="0" i="1">
                        <a:latin typeface="Cambria Math" panose="02040503050406030204" pitchFamily="18" charset="0"/>
                      </a:rPr>
                      <m:t>𝑃𝑑𝑝</m:t>
                    </m:r>
                  </m:oMath>
                </m:oMathPara>
              </a14:m>
              <a:endParaRPr lang="es-EC" sz="1100"/>
            </a:p>
          </xdr:txBody>
        </xdr:sp>
      </mc:Choice>
      <mc:Fallback xmlns="">
        <xdr:sp macro="" textlink="">
          <xdr:nvSpPr>
            <xdr:cNvPr id="5" name="CuadroTexto 4"/>
            <xdr:cNvSpPr txBox="1"/>
          </xdr:nvSpPr>
          <xdr:spPr>
            <a:xfrm>
              <a:off x="2200275" y="10925175"/>
              <a:ext cx="214853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EC" sz="1100" b="0" i="0">
                  <a:latin typeface="Cambria Math" panose="02040503050406030204" pitchFamily="18" charset="0"/>
                </a:rPr>
                <a:t>𝑀𝑒𝑡𝑎 〖𝑇𝑏𝑀𝐸𝑆〗_𝑛=〖</a:t>
              </a:r>
              <a:r>
                <a:rPr lang="es-EC" sz="1100" b="0" i="0">
                  <a:solidFill>
                    <a:schemeClr val="tx1"/>
                  </a:solidFill>
                  <a:effectLst/>
                  <a:latin typeface="Cambria Math" panose="02040503050406030204" pitchFamily="18" charset="0"/>
                  <a:ea typeface="+mn-ea"/>
                  <a:cs typeface="+mn-cs"/>
                </a:rPr>
                <a:t>𝑇𝑏𝑀𝐸𝑆〗_(</a:t>
              </a:r>
              <a:r>
                <a:rPr lang="es-EC" sz="1100" b="0" i="0">
                  <a:latin typeface="Cambria Math" panose="02040503050406030204" pitchFamily="18" charset="0"/>
                </a:rPr>
                <a:t>𝑛−1)+𝑃𝑑𝑝</a:t>
              </a:r>
              <a:endParaRPr lang="es-EC" sz="1100"/>
            </a:p>
          </xdr:txBody>
        </xdr:sp>
      </mc:Fallback>
    </mc:AlternateContent>
    <xdr:clientData/>
  </xdr:oneCellAnchor>
  <xdr:twoCellAnchor>
    <xdr:from>
      <xdr:col>6</xdr:col>
      <xdr:colOff>95250</xdr:colOff>
      <xdr:row>19</xdr:row>
      <xdr:rowOff>28575</xdr:rowOff>
    </xdr:from>
    <xdr:to>
      <xdr:col>7</xdr:col>
      <xdr:colOff>0</xdr:colOff>
      <xdr:row>33</xdr:row>
      <xdr:rowOff>38099</xdr:rowOff>
    </xdr:to>
    <xdr:sp macro="" textlink="">
      <xdr:nvSpPr>
        <xdr:cNvPr id="6" name="Rectángulo redondeado 5"/>
        <xdr:cNvSpPr/>
      </xdr:nvSpPr>
      <xdr:spPr>
        <a:xfrm>
          <a:off x="3343275" y="6657975"/>
          <a:ext cx="666750" cy="2676524"/>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C" sz="1100"/>
        </a:p>
      </xdr:txBody>
    </xdr:sp>
    <xdr:clientData/>
  </xdr:twoCellAnchor>
  <xdr:oneCellAnchor>
    <xdr:from>
      <xdr:col>9</xdr:col>
      <xdr:colOff>876300</xdr:colOff>
      <xdr:row>43</xdr:row>
      <xdr:rowOff>47625</xdr:rowOff>
    </xdr:from>
    <xdr:ext cx="2111475" cy="172227"/>
    <mc:AlternateContent xmlns:mc="http://schemas.openxmlformats.org/markup-compatibility/2006" xmlns:a14="http://schemas.microsoft.com/office/drawing/2010/main">
      <mc:Choice Requires="a14">
        <xdr:sp macro="" textlink="">
          <xdr:nvSpPr>
            <xdr:cNvPr id="7" name="CuadroTexto 6"/>
            <xdr:cNvSpPr txBox="1"/>
          </xdr:nvSpPr>
          <xdr:spPr>
            <a:xfrm>
              <a:off x="5648325" y="10906125"/>
              <a:ext cx="211147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EC" sz="1100" b="0" i="1">
                        <a:latin typeface="Cambria Math" panose="02040503050406030204" pitchFamily="18" charset="0"/>
                      </a:rPr>
                      <m:t>𝑀𝑒𝑡𝑎</m:t>
                    </m:r>
                    <m:r>
                      <a:rPr lang="es-EC" sz="1100" b="0" i="1">
                        <a:latin typeface="Cambria Math" panose="02040503050406030204" pitchFamily="18" charset="0"/>
                      </a:rPr>
                      <m:t> </m:t>
                    </m:r>
                    <m:sSub>
                      <m:sSubPr>
                        <m:ctrlPr>
                          <a:rPr lang="es-EC" sz="1100" b="0" i="1">
                            <a:latin typeface="Cambria Math" panose="02040503050406030204" pitchFamily="18" charset="0"/>
                          </a:rPr>
                        </m:ctrlPr>
                      </m:sSubPr>
                      <m:e>
                        <m:r>
                          <a:rPr lang="es-EC" sz="1100" b="0" i="1">
                            <a:latin typeface="Cambria Math" panose="02040503050406030204" pitchFamily="18" charset="0"/>
                          </a:rPr>
                          <m:t>𝑇𝑏𝑀𝐸𝑆</m:t>
                        </m:r>
                      </m:e>
                      <m:sub>
                        <m:r>
                          <a:rPr lang="es-EC" sz="1100" b="0" i="1">
                            <a:latin typeface="Cambria Math" panose="02040503050406030204" pitchFamily="18" charset="0"/>
                          </a:rPr>
                          <m:t>𝑛</m:t>
                        </m:r>
                      </m:sub>
                    </m:sSub>
                    <m:r>
                      <a:rPr lang="es-EC" sz="1100" b="0" i="1">
                        <a:latin typeface="Cambria Math" panose="02040503050406030204" pitchFamily="18" charset="0"/>
                      </a:rPr>
                      <m:t>=</m:t>
                    </m:r>
                    <m:sSub>
                      <m:sSubPr>
                        <m:ctrlPr>
                          <a:rPr lang="es-EC" sz="1100" b="0" i="1">
                            <a:latin typeface="Cambria Math" panose="02040503050406030204" pitchFamily="18" charset="0"/>
                          </a:rPr>
                        </m:ctrlPr>
                      </m:sSubPr>
                      <m:e>
                        <m:r>
                          <a:rPr lang="es-EC" sz="1100" b="0" i="1">
                            <a:solidFill>
                              <a:schemeClr val="tx1"/>
                            </a:solidFill>
                            <a:effectLst/>
                            <a:latin typeface="Cambria Math" panose="02040503050406030204" pitchFamily="18" charset="0"/>
                            <a:ea typeface="+mn-ea"/>
                            <a:cs typeface="+mn-cs"/>
                          </a:rPr>
                          <m:t>𝑇𝑏𝑀𝐸𝑆</m:t>
                        </m:r>
                      </m:e>
                      <m:sub>
                        <m:r>
                          <a:rPr lang="es-EC" sz="1100" b="0" i="1">
                            <a:latin typeface="Cambria Math" panose="02040503050406030204" pitchFamily="18" charset="0"/>
                          </a:rPr>
                          <m:t>𝑛</m:t>
                        </m:r>
                        <m:r>
                          <a:rPr lang="es-EC" sz="1100" b="0" i="1">
                            <a:latin typeface="Cambria Math" panose="02040503050406030204" pitchFamily="18" charset="0"/>
                          </a:rPr>
                          <m:t>−1</m:t>
                        </m:r>
                      </m:sub>
                    </m:sSub>
                    <m:r>
                      <a:rPr lang="es-EC" sz="1100" b="0" i="1">
                        <a:latin typeface="Cambria Math" panose="02040503050406030204" pitchFamily="18" charset="0"/>
                      </a:rPr>
                      <m:t>+</m:t>
                    </m:r>
                    <m:r>
                      <a:rPr lang="es-EC" sz="1100" b="0" i="1">
                        <a:latin typeface="Cambria Math" panose="02040503050406030204" pitchFamily="18" charset="0"/>
                      </a:rPr>
                      <m:t>𝑃𝑖𝑝</m:t>
                    </m:r>
                  </m:oMath>
                </m:oMathPara>
              </a14:m>
              <a:endParaRPr lang="es-EC" sz="1100"/>
            </a:p>
          </xdr:txBody>
        </xdr:sp>
      </mc:Choice>
      <mc:Fallback xmlns="">
        <xdr:sp macro="" textlink="">
          <xdr:nvSpPr>
            <xdr:cNvPr id="7" name="CuadroTexto 6"/>
            <xdr:cNvSpPr txBox="1"/>
          </xdr:nvSpPr>
          <xdr:spPr>
            <a:xfrm>
              <a:off x="5648325" y="10906125"/>
              <a:ext cx="211147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EC" sz="1100" b="0" i="0">
                  <a:latin typeface="Cambria Math" panose="02040503050406030204" pitchFamily="18" charset="0"/>
                </a:rPr>
                <a:t>𝑀𝑒𝑡𝑎 〖𝑇𝑏𝑀𝐸𝑆〗_𝑛=〖</a:t>
              </a:r>
              <a:r>
                <a:rPr lang="es-EC" sz="1100" b="0" i="0">
                  <a:solidFill>
                    <a:schemeClr val="tx1"/>
                  </a:solidFill>
                  <a:effectLst/>
                  <a:latin typeface="Cambria Math" panose="02040503050406030204" pitchFamily="18" charset="0"/>
                  <a:ea typeface="+mn-ea"/>
                  <a:cs typeface="+mn-cs"/>
                </a:rPr>
                <a:t>𝑇𝑏𝑀𝐸𝑆〗_(</a:t>
              </a:r>
              <a:r>
                <a:rPr lang="es-EC" sz="1100" b="0" i="0">
                  <a:latin typeface="Cambria Math" panose="02040503050406030204" pitchFamily="18" charset="0"/>
                </a:rPr>
                <a:t>𝑛−1)+𝑃𝑖𝑝</a:t>
              </a:r>
              <a:endParaRPr lang="es-EC" sz="1100"/>
            </a:p>
          </xdr:txBody>
        </xdr:sp>
      </mc:Fallback>
    </mc:AlternateContent>
    <xdr:clientData/>
  </xdr:oneCellAnchor>
  <xdr:twoCellAnchor editAs="oneCell">
    <xdr:from>
      <xdr:col>0</xdr:col>
      <xdr:colOff>19051</xdr:colOff>
      <xdr:row>0</xdr:row>
      <xdr:rowOff>0</xdr:rowOff>
    </xdr:from>
    <xdr:to>
      <xdr:col>4</xdr:col>
      <xdr:colOff>771526</xdr:colOff>
      <xdr:row>3</xdr:row>
      <xdr:rowOff>161925</xdr:rowOff>
    </xdr:to>
    <xdr:pic>
      <xdr:nvPicPr>
        <xdr:cNvPr id="8" name="Imagen 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779" t="23076" r="14017" b="25642"/>
        <a:stretch/>
      </xdr:blipFill>
      <xdr:spPr>
        <a:xfrm>
          <a:off x="19051" y="0"/>
          <a:ext cx="1885950" cy="733425"/>
        </a:xfrm>
        <a:prstGeom prst="rect">
          <a:avLst/>
        </a:prstGeom>
      </xdr:spPr>
    </xdr:pic>
    <xdr:clientData/>
  </xdr:twoCellAnchor>
  <xdr:twoCellAnchor>
    <xdr:from>
      <xdr:col>15</xdr:col>
      <xdr:colOff>0</xdr:colOff>
      <xdr:row>4</xdr:row>
      <xdr:rowOff>0</xdr:rowOff>
    </xdr:from>
    <xdr:to>
      <xdr:col>15</xdr:col>
      <xdr:colOff>209550</xdr:colOff>
      <xdr:row>6</xdr:row>
      <xdr:rowOff>85725</xdr:rowOff>
    </xdr:to>
    <xdr:sp macro="" textlink="">
      <xdr:nvSpPr>
        <xdr:cNvPr id="9" name="Rectángulo redondeado 8">
          <a:hlinkClick xmlns:r="http://schemas.openxmlformats.org/officeDocument/2006/relationships" r:id="rId2"/>
        </xdr:cNvPr>
        <xdr:cNvSpPr/>
      </xdr:nvSpPr>
      <xdr:spPr>
        <a:xfrm>
          <a:off x="10725150" y="762000"/>
          <a:ext cx="971550" cy="466725"/>
        </a:xfrm>
        <a:prstGeom prst="roundRect">
          <a:avLst/>
        </a:prstGeom>
        <a:effectLst>
          <a:softEdge rad="31750"/>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C" sz="1800" b="1"/>
            <a:t>Índice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8</xdr:col>
      <xdr:colOff>190500</xdr:colOff>
      <xdr:row>19</xdr:row>
      <xdr:rowOff>0</xdr:rowOff>
    </xdr:from>
    <xdr:to>
      <xdr:col>8</xdr:col>
      <xdr:colOff>828675</xdr:colOff>
      <xdr:row>20</xdr:row>
      <xdr:rowOff>123825</xdr:rowOff>
    </xdr:to>
    <xdr:sp macro="" textlink="">
      <xdr:nvSpPr>
        <xdr:cNvPr id="3" name="Flecha derecha 2"/>
        <xdr:cNvSpPr/>
      </xdr:nvSpPr>
      <xdr:spPr>
        <a:xfrm>
          <a:off x="5343525" y="4095750"/>
          <a:ext cx="638175" cy="314325"/>
        </a:xfrm>
        <a:prstGeom prst="rightArrow">
          <a:avLst/>
        </a:prstGeom>
        <a:solidFill>
          <a:srgbClr val="FF0000"/>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C" sz="1100"/>
        </a:p>
      </xdr:txBody>
    </xdr:sp>
    <xdr:clientData/>
  </xdr:twoCellAnchor>
  <xdr:twoCellAnchor>
    <xdr:from>
      <xdr:col>0</xdr:col>
      <xdr:colOff>9525</xdr:colOff>
      <xdr:row>0</xdr:row>
      <xdr:rowOff>0</xdr:rowOff>
    </xdr:from>
    <xdr:to>
      <xdr:col>13</xdr:col>
      <xdr:colOff>752475</xdr:colOff>
      <xdr:row>4</xdr:row>
      <xdr:rowOff>95250</xdr:rowOff>
    </xdr:to>
    <xdr:sp macro="" textlink="">
      <xdr:nvSpPr>
        <xdr:cNvPr id="6" name="Rectángulo 5"/>
        <xdr:cNvSpPr/>
      </xdr:nvSpPr>
      <xdr:spPr>
        <a:xfrm>
          <a:off x="9525" y="0"/>
          <a:ext cx="10125075" cy="857250"/>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s-EC" sz="2400" b="1"/>
            <a:t>           Actualización del</a:t>
          </a:r>
          <a:r>
            <a:rPr lang="es-EC" sz="2400" b="1" baseline="0"/>
            <a:t> Plan Prospectivo</a:t>
          </a:r>
          <a:endParaRPr lang="es-EC" sz="2400" b="1"/>
        </a:p>
      </xdr:txBody>
    </xdr:sp>
    <xdr:clientData/>
  </xdr:twoCellAnchor>
  <xdr:twoCellAnchor editAs="oneCell">
    <xdr:from>
      <xdr:col>0</xdr:col>
      <xdr:colOff>9525</xdr:colOff>
      <xdr:row>0</xdr:row>
      <xdr:rowOff>0</xdr:rowOff>
    </xdr:from>
    <xdr:to>
      <xdr:col>4</xdr:col>
      <xdr:colOff>876300</xdr:colOff>
      <xdr:row>3</xdr:row>
      <xdr:rowOff>188383</xdr:rowOff>
    </xdr:to>
    <xdr:pic>
      <xdr:nvPicPr>
        <xdr:cNvPr id="7" name="Imagen 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779" t="23076" r="14017" b="25642"/>
        <a:stretch/>
      </xdr:blipFill>
      <xdr:spPr>
        <a:xfrm>
          <a:off x="9525" y="0"/>
          <a:ext cx="2028825" cy="759883"/>
        </a:xfrm>
        <a:prstGeom prst="rect">
          <a:avLst/>
        </a:prstGeom>
      </xdr:spPr>
    </xdr:pic>
    <xdr:clientData/>
  </xdr:twoCellAnchor>
  <xdr:twoCellAnchor>
    <xdr:from>
      <xdr:col>15</xdr:col>
      <xdr:colOff>9525</xdr:colOff>
      <xdr:row>3</xdr:row>
      <xdr:rowOff>0</xdr:rowOff>
    </xdr:from>
    <xdr:to>
      <xdr:col>16</xdr:col>
      <xdr:colOff>219075</xdr:colOff>
      <xdr:row>5</xdr:row>
      <xdr:rowOff>161925</xdr:rowOff>
    </xdr:to>
    <xdr:sp macro="" textlink="">
      <xdr:nvSpPr>
        <xdr:cNvPr id="8" name="Rectángulo redondeado 7">
          <a:hlinkClick xmlns:r="http://schemas.openxmlformats.org/officeDocument/2006/relationships" r:id="rId2"/>
        </xdr:cNvPr>
        <xdr:cNvSpPr/>
      </xdr:nvSpPr>
      <xdr:spPr>
        <a:xfrm>
          <a:off x="10915650" y="571500"/>
          <a:ext cx="971550" cy="542925"/>
        </a:xfrm>
        <a:prstGeom prst="roundRect">
          <a:avLst/>
        </a:prstGeom>
        <a:effectLst>
          <a:softEdge rad="31750"/>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C" sz="1800" b="1"/>
            <a:t>Índice</a:t>
          </a:r>
        </a:p>
      </xdr:txBody>
    </xdr:sp>
    <xdr:clientData/>
  </xdr:twoCellAnchor>
  <xdr:oneCellAnchor>
    <xdr:from>
      <xdr:col>5</xdr:col>
      <xdr:colOff>885825</xdr:colOff>
      <xdr:row>30</xdr:row>
      <xdr:rowOff>85725</xdr:rowOff>
    </xdr:from>
    <xdr:ext cx="2610650" cy="172227"/>
    <mc:AlternateContent xmlns:mc="http://schemas.openxmlformats.org/markup-compatibility/2006" xmlns:a14="http://schemas.microsoft.com/office/drawing/2010/main">
      <mc:Choice Requires="a14">
        <xdr:sp macro="" textlink="">
          <xdr:nvSpPr>
            <xdr:cNvPr id="9" name="CuadroTexto 8"/>
            <xdr:cNvSpPr txBox="1"/>
          </xdr:nvSpPr>
          <xdr:spPr>
            <a:xfrm>
              <a:off x="3381375" y="6734175"/>
              <a:ext cx="261065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EC" sz="1100" b="0" i="1">
                        <a:latin typeface="Cambria Math" panose="02040503050406030204" pitchFamily="18" charset="0"/>
                      </a:rPr>
                      <m:t>𝑃𝑟𝑜𝑦𝑒𝑐𝑐𝑖</m:t>
                    </m:r>
                    <m:r>
                      <a:rPr lang="es-EC" sz="1100" b="0" i="1">
                        <a:latin typeface="Cambria Math" panose="02040503050406030204" pitchFamily="18" charset="0"/>
                      </a:rPr>
                      <m:t>ó</m:t>
                    </m:r>
                    <m:r>
                      <a:rPr lang="es-EC" sz="1100" b="0" i="1">
                        <a:latin typeface="Cambria Math" panose="02040503050406030204" pitchFamily="18" charset="0"/>
                      </a:rPr>
                      <m:t>𝑛</m:t>
                    </m:r>
                    <m:r>
                      <a:rPr lang="es-EC" sz="1100" b="0" i="1">
                        <a:latin typeface="Cambria Math" panose="02040503050406030204" pitchFamily="18" charset="0"/>
                      </a:rPr>
                      <m:t> </m:t>
                    </m:r>
                    <m:sSub>
                      <m:sSubPr>
                        <m:ctrlPr>
                          <a:rPr lang="es-EC" sz="1100" b="0" i="1">
                            <a:latin typeface="Cambria Math" panose="02040503050406030204" pitchFamily="18" charset="0"/>
                          </a:rPr>
                        </m:ctrlPr>
                      </m:sSubPr>
                      <m:e>
                        <m:r>
                          <a:rPr lang="es-EC" sz="1100" b="0" i="1">
                            <a:latin typeface="Cambria Math" panose="02040503050406030204" pitchFamily="18" charset="0"/>
                          </a:rPr>
                          <m:t>𝑀𝐴𝑦𝐻</m:t>
                        </m:r>
                      </m:e>
                      <m:sub>
                        <m:r>
                          <a:rPr lang="es-EC" sz="1100" b="0" i="1">
                            <a:latin typeface="Cambria Math" panose="02040503050406030204" pitchFamily="18" charset="0"/>
                          </a:rPr>
                          <m:t>𝑛</m:t>
                        </m:r>
                      </m:sub>
                    </m:sSub>
                    <m:r>
                      <a:rPr lang="es-EC" sz="1100" b="0" i="1">
                        <a:latin typeface="Cambria Math" panose="02040503050406030204" pitchFamily="18" charset="0"/>
                      </a:rPr>
                      <m:t>=</m:t>
                    </m:r>
                    <m:sSub>
                      <m:sSubPr>
                        <m:ctrlPr>
                          <a:rPr lang="es-EC" sz="1100" b="0" i="1">
                            <a:solidFill>
                              <a:schemeClr val="tx1"/>
                            </a:solidFill>
                            <a:effectLst/>
                            <a:latin typeface="Cambria Math" panose="02040503050406030204" pitchFamily="18" charset="0"/>
                            <a:ea typeface="+mn-ea"/>
                            <a:cs typeface="+mn-cs"/>
                          </a:rPr>
                        </m:ctrlPr>
                      </m:sSubPr>
                      <m:e>
                        <m:r>
                          <a:rPr lang="es-EC" sz="1100" b="0" i="1">
                            <a:solidFill>
                              <a:schemeClr val="tx1"/>
                            </a:solidFill>
                            <a:effectLst/>
                            <a:latin typeface="Cambria Math"/>
                            <a:ea typeface="+mn-ea"/>
                            <a:cs typeface="+mn-cs"/>
                          </a:rPr>
                          <m:t>𝑇𝑏𝑀𝐸𝑆</m:t>
                        </m:r>
                      </m:e>
                      <m:sub>
                        <m:r>
                          <a:rPr lang="es-EC" sz="1100" b="0" i="1">
                            <a:solidFill>
                              <a:schemeClr val="tx1"/>
                            </a:solidFill>
                            <a:effectLst/>
                            <a:latin typeface="Cambria Math" panose="02040503050406030204" pitchFamily="18" charset="0"/>
                            <a:ea typeface="+mn-ea"/>
                            <a:cs typeface="+mn-cs"/>
                          </a:rPr>
                          <m:t>𝑛</m:t>
                        </m:r>
                      </m:sub>
                    </m:sSub>
                    <m:r>
                      <a:rPr lang="es-EC" sz="1100" b="0" i="1">
                        <a:solidFill>
                          <a:schemeClr val="tx1"/>
                        </a:solidFill>
                        <a:effectLst/>
                        <a:latin typeface="Cambria Math" panose="02040503050406030204" pitchFamily="18" charset="0"/>
                        <a:ea typeface="+mn-ea"/>
                        <a:cs typeface="+mn-cs"/>
                      </a:rPr>
                      <m:t>∗</m:t>
                    </m:r>
                    <m:r>
                      <a:rPr lang="es-EC" sz="1100" b="0" i="1">
                        <a:solidFill>
                          <a:schemeClr val="tx1"/>
                        </a:solidFill>
                        <a:effectLst/>
                        <a:latin typeface="Cambria Math"/>
                        <a:ea typeface="+mn-ea"/>
                        <a:cs typeface="+mn-cs"/>
                      </a:rPr>
                      <m:t>% </m:t>
                    </m:r>
                    <m:r>
                      <a:rPr lang="es-EC" sz="1100" b="0" i="1">
                        <a:solidFill>
                          <a:schemeClr val="tx1"/>
                        </a:solidFill>
                        <a:effectLst/>
                        <a:latin typeface="Cambria Math"/>
                        <a:ea typeface="+mn-ea"/>
                        <a:cs typeface="+mn-cs"/>
                      </a:rPr>
                      <m:t>𝑀𝐴𝑦𝐻</m:t>
                    </m:r>
                  </m:oMath>
                </m:oMathPara>
              </a14:m>
              <a:endParaRPr lang="es-EC" sz="1100"/>
            </a:p>
          </xdr:txBody>
        </xdr:sp>
      </mc:Choice>
      <mc:Fallback xmlns="">
        <xdr:sp macro="" textlink="">
          <xdr:nvSpPr>
            <xdr:cNvPr id="9" name="CuadroTexto 8"/>
            <xdr:cNvSpPr txBox="1"/>
          </xdr:nvSpPr>
          <xdr:spPr>
            <a:xfrm>
              <a:off x="3381375" y="6734175"/>
              <a:ext cx="261065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EC" sz="1100" b="0" i="0">
                  <a:latin typeface="Cambria Math" panose="02040503050406030204" pitchFamily="18" charset="0"/>
                </a:rPr>
                <a:t>𝑃𝑟𝑜𝑦𝑒𝑐𝑐𝑖ó𝑛 </a:t>
              </a:r>
              <a:r>
                <a:rPr lang="es-EC" sz="1100" b="0" i="0">
                  <a:latin typeface="Cambria Math"/>
                </a:rPr>
                <a:t>〖</a:t>
              </a:r>
              <a:r>
                <a:rPr lang="es-EC" sz="1100" b="0" i="0">
                  <a:latin typeface="Cambria Math" panose="02040503050406030204" pitchFamily="18" charset="0"/>
                </a:rPr>
                <a:t>𝑀𝐴𝑦𝐻</a:t>
              </a:r>
              <a:r>
                <a:rPr lang="es-EC" sz="1100" b="0" i="0">
                  <a:latin typeface="Cambria Math"/>
                </a:rPr>
                <a:t>〗_</a:t>
              </a:r>
              <a:r>
                <a:rPr lang="es-EC" sz="1100" b="0" i="0">
                  <a:latin typeface="Cambria Math" panose="02040503050406030204" pitchFamily="18" charset="0"/>
                </a:rPr>
                <a:t>𝑛=</a:t>
              </a:r>
              <a:r>
                <a:rPr lang="es-EC" sz="1100" b="0" i="0">
                  <a:solidFill>
                    <a:schemeClr val="tx1"/>
                  </a:solidFill>
                  <a:effectLst/>
                  <a:latin typeface="Cambria Math"/>
                  <a:ea typeface="+mn-ea"/>
                  <a:cs typeface="+mn-cs"/>
                </a:rPr>
                <a:t>〖</a:t>
              </a:r>
              <a:r>
                <a:rPr lang="es-EC" sz="1100" b="0" i="0">
                  <a:solidFill>
                    <a:schemeClr val="tx1"/>
                  </a:solidFill>
                  <a:effectLst/>
                  <a:latin typeface="+mn-lt"/>
                  <a:ea typeface="+mn-ea"/>
                  <a:cs typeface="+mn-cs"/>
                </a:rPr>
                <a:t>𝑇𝑏𝑀𝐸𝑆</a:t>
              </a:r>
              <a:r>
                <a:rPr lang="es-EC" sz="1100" b="0" i="0">
                  <a:solidFill>
                    <a:schemeClr val="tx1"/>
                  </a:solidFill>
                  <a:effectLst/>
                  <a:latin typeface="Cambria Math"/>
                  <a:ea typeface="+mn-ea"/>
                  <a:cs typeface="+mn-cs"/>
                </a:rPr>
                <a:t>〗_</a:t>
              </a:r>
              <a:r>
                <a:rPr lang="es-EC" sz="1100" b="0" i="0">
                  <a:solidFill>
                    <a:schemeClr val="tx1"/>
                  </a:solidFill>
                  <a:effectLst/>
                  <a:latin typeface="Cambria Math" panose="02040503050406030204" pitchFamily="18" charset="0"/>
                  <a:ea typeface="+mn-ea"/>
                  <a:cs typeface="+mn-cs"/>
                </a:rPr>
                <a:t>𝑛∗</a:t>
              </a:r>
              <a:r>
                <a:rPr lang="es-EC" sz="1100" b="0" i="0">
                  <a:solidFill>
                    <a:schemeClr val="tx1"/>
                  </a:solidFill>
                  <a:effectLst/>
                  <a:latin typeface="Cambria Math"/>
                  <a:ea typeface="+mn-ea"/>
                  <a:cs typeface="+mn-cs"/>
                </a:rPr>
                <a:t>% </a:t>
              </a:r>
              <a:r>
                <a:rPr lang="es-EC" sz="1100" b="0" i="0">
                  <a:solidFill>
                    <a:schemeClr val="tx1"/>
                  </a:solidFill>
                  <a:effectLst/>
                  <a:latin typeface="+mn-lt"/>
                  <a:ea typeface="+mn-ea"/>
                  <a:cs typeface="+mn-cs"/>
                </a:rPr>
                <a:t>𝑀𝐴𝑦𝐻</a:t>
              </a:r>
              <a:endParaRPr lang="es-EC" sz="1100"/>
            </a:p>
          </xdr:txBody>
        </xdr:sp>
      </mc:Fallback>
    </mc:AlternateContent>
    <xdr:clientData/>
  </xdr:oneCellAnchor>
  <xdr:twoCellAnchor>
    <xdr:from>
      <xdr:col>8</xdr:col>
      <xdr:colOff>190500</xdr:colOff>
      <xdr:row>19</xdr:row>
      <xdr:rowOff>0</xdr:rowOff>
    </xdr:from>
    <xdr:to>
      <xdr:col>8</xdr:col>
      <xdr:colOff>828675</xdr:colOff>
      <xdr:row>20</xdr:row>
      <xdr:rowOff>123825</xdr:rowOff>
    </xdr:to>
    <xdr:sp macro="" textlink="">
      <xdr:nvSpPr>
        <xdr:cNvPr id="10" name="Flecha derecha 9"/>
        <xdr:cNvSpPr/>
      </xdr:nvSpPr>
      <xdr:spPr>
        <a:xfrm>
          <a:off x="5343525" y="4095750"/>
          <a:ext cx="638175" cy="314325"/>
        </a:xfrm>
        <a:prstGeom prst="rightArrow">
          <a:avLst/>
        </a:prstGeom>
        <a:solidFill>
          <a:srgbClr val="FF0000"/>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C" sz="1100"/>
        </a:p>
      </xdr:txBody>
    </xdr:sp>
    <xdr:clientData/>
  </xdr:twoCellAnchor>
  <xdr:twoCellAnchor>
    <xdr:from>
      <xdr:col>7</xdr:col>
      <xdr:colOff>200025</xdr:colOff>
      <xdr:row>79</xdr:row>
      <xdr:rowOff>114300</xdr:rowOff>
    </xdr:from>
    <xdr:to>
      <xdr:col>7</xdr:col>
      <xdr:colOff>914400</xdr:colOff>
      <xdr:row>82</xdr:row>
      <xdr:rowOff>85725</xdr:rowOff>
    </xdr:to>
    <xdr:sp macro="" textlink="">
      <xdr:nvSpPr>
        <xdr:cNvPr id="11" name="Elipse 10"/>
        <xdr:cNvSpPr/>
      </xdr:nvSpPr>
      <xdr:spPr>
        <a:xfrm>
          <a:off x="4810125" y="17583150"/>
          <a:ext cx="714375" cy="542925"/>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C" sz="1100"/>
        </a:p>
      </xdr:txBody>
    </xdr:sp>
    <xdr:clientData/>
  </xdr:twoCellAnchor>
  <xdr:twoCellAnchor>
    <xdr:from>
      <xdr:col>7</xdr:col>
      <xdr:colOff>390525</xdr:colOff>
      <xdr:row>82</xdr:row>
      <xdr:rowOff>161925</xdr:rowOff>
    </xdr:from>
    <xdr:to>
      <xdr:col>7</xdr:col>
      <xdr:colOff>704850</xdr:colOff>
      <xdr:row>86</xdr:row>
      <xdr:rowOff>38100</xdr:rowOff>
    </xdr:to>
    <xdr:sp macro="" textlink="">
      <xdr:nvSpPr>
        <xdr:cNvPr id="12" name="Flecha derecha 11"/>
        <xdr:cNvSpPr/>
      </xdr:nvSpPr>
      <xdr:spPr>
        <a:xfrm rot="5400000">
          <a:off x="4838700" y="18364200"/>
          <a:ext cx="638175" cy="314325"/>
        </a:xfrm>
        <a:prstGeom prst="rightArrow">
          <a:avLst/>
        </a:prstGeom>
        <a:solidFill>
          <a:srgbClr val="FF0000"/>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C" sz="1100"/>
        </a:p>
      </xdr:txBody>
    </xdr:sp>
    <xdr:clientData/>
  </xdr:twoCellAnchor>
  <xdr:twoCellAnchor editAs="oneCell">
    <xdr:from>
      <xdr:col>0</xdr:col>
      <xdr:colOff>9525</xdr:colOff>
      <xdr:row>0</xdr:row>
      <xdr:rowOff>0</xdr:rowOff>
    </xdr:from>
    <xdr:to>
      <xdr:col>4</xdr:col>
      <xdr:colOff>876300</xdr:colOff>
      <xdr:row>3</xdr:row>
      <xdr:rowOff>188383</xdr:rowOff>
    </xdr:to>
    <xdr:pic>
      <xdr:nvPicPr>
        <xdr:cNvPr id="14" name="Imagen 1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779" t="23076" r="14017" b="25642"/>
        <a:stretch/>
      </xdr:blipFill>
      <xdr:spPr>
        <a:xfrm>
          <a:off x="9525" y="0"/>
          <a:ext cx="2028825" cy="759883"/>
        </a:xfrm>
        <a:prstGeom prst="rect">
          <a:avLst/>
        </a:prstGeom>
      </xdr:spPr>
    </xdr:pic>
    <xdr:clientData/>
  </xdr:twoCellAnchor>
  <xdr:twoCellAnchor>
    <xdr:from>
      <xdr:col>15</xdr:col>
      <xdr:colOff>9525</xdr:colOff>
      <xdr:row>3</xdr:row>
      <xdr:rowOff>0</xdr:rowOff>
    </xdr:from>
    <xdr:to>
      <xdr:col>16</xdr:col>
      <xdr:colOff>219075</xdr:colOff>
      <xdr:row>5</xdr:row>
      <xdr:rowOff>161925</xdr:rowOff>
    </xdr:to>
    <xdr:sp macro="" textlink="">
      <xdr:nvSpPr>
        <xdr:cNvPr id="15" name="Rectángulo redondeado 14">
          <a:hlinkClick xmlns:r="http://schemas.openxmlformats.org/officeDocument/2006/relationships" r:id="rId2"/>
        </xdr:cNvPr>
        <xdr:cNvSpPr/>
      </xdr:nvSpPr>
      <xdr:spPr>
        <a:xfrm>
          <a:off x="10915650" y="571500"/>
          <a:ext cx="971550" cy="542925"/>
        </a:xfrm>
        <a:prstGeom prst="roundRect">
          <a:avLst/>
        </a:prstGeom>
        <a:effectLst>
          <a:softEdge rad="31750"/>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C" sz="1800" b="1"/>
            <a:t>Índice</a:t>
          </a:r>
        </a:p>
      </xdr:txBody>
    </xdr:sp>
    <xdr:clientData/>
  </xdr:twoCellAnchor>
  <xdr:twoCellAnchor>
    <xdr:from>
      <xdr:col>13</xdr:col>
      <xdr:colOff>114300</xdr:colOff>
      <xdr:row>105</xdr:row>
      <xdr:rowOff>114300</xdr:rowOff>
    </xdr:from>
    <xdr:to>
      <xdr:col>13</xdr:col>
      <xdr:colOff>685800</xdr:colOff>
      <xdr:row>107</xdr:row>
      <xdr:rowOff>47625</xdr:rowOff>
    </xdr:to>
    <xdr:sp macro="" textlink="">
      <xdr:nvSpPr>
        <xdr:cNvPr id="16" name="Flecha derecha 7"/>
        <xdr:cNvSpPr/>
      </xdr:nvSpPr>
      <xdr:spPr>
        <a:xfrm>
          <a:off x="18459450" y="5524500"/>
          <a:ext cx="571500" cy="314325"/>
        </a:xfrm>
        <a:prstGeom prst="rightArrow">
          <a:avLst/>
        </a:prstGeom>
        <a:solidFill>
          <a:srgbClr val="FF0000"/>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C" sz="1100"/>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5</xdr:col>
      <xdr:colOff>180975</xdr:colOff>
      <xdr:row>44</xdr:row>
      <xdr:rowOff>76200</xdr:rowOff>
    </xdr:from>
    <xdr:ext cx="3699859" cy="172227"/>
    <mc:AlternateContent xmlns:mc="http://schemas.openxmlformats.org/markup-compatibility/2006" xmlns:a14="http://schemas.microsoft.com/office/drawing/2010/main">
      <mc:Choice Requires="a14">
        <xdr:sp macro="" textlink="">
          <xdr:nvSpPr>
            <xdr:cNvPr id="2" name="CuadroTexto 1"/>
            <xdr:cNvSpPr txBox="1"/>
          </xdr:nvSpPr>
          <xdr:spPr>
            <a:xfrm>
              <a:off x="3257550" y="9334500"/>
              <a:ext cx="369985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EC" sz="1100" b="0" i="1">
                        <a:latin typeface="Cambria Math" panose="02040503050406030204" pitchFamily="18" charset="0"/>
                      </a:rPr>
                      <m:t>𝑃𝑟𝑜𝑦𝑒𝑐𝑐𝑖</m:t>
                    </m:r>
                    <m:r>
                      <a:rPr lang="es-EC" sz="1100" b="0" i="1">
                        <a:latin typeface="Cambria Math" panose="02040503050406030204" pitchFamily="18" charset="0"/>
                      </a:rPr>
                      <m:t>ó</m:t>
                    </m:r>
                    <m:r>
                      <a:rPr lang="es-EC" sz="1100" b="0" i="1">
                        <a:latin typeface="Cambria Math" panose="02040503050406030204" pitchFamily="18" charset="0"/>
                      </a:rPr>
                      <m:t>𝑛</m:t>
                    </m:r>
                    <m:r>
                      <a:rPr lang="es-EC" sz="1100" b="0" i="1">
                        <a:latin typeface="Cambria Math" panose="02040503050406030204" pitchFamily="18" charset="0"/>
                      </a:rPr>
                      <m:t> </m:t>
                    </m:r>
                    <m:sSub>
                      <m:sSubPr>
                        <m:ctrlPr>
                          <a:rPr lang="es-EC" sz="1100" b="0" i="1">
                            <a:latin typeface="Cambria Math" panose="02040503050406030204" pitchFamily="18" charset="0"/>
                          </a:rPr>
                        </m:ctrlPr>
                      </m:sSubPr>
                      <m:e>
                        <m:r>
                          <a:rPr lang="es-EC" sz="1100" b="0" i="1">
                            <a:latin typeface="Cambria Math" panose="02040503050406030204" pitchFamily="18" charset="0"/>
                          </a:rPr>
                          <m:t>𝐸𝑈𝑎𝑟𝑡𝑒𝑠</m:t>
                        </m:r>
                      </m:e>
                      <m:sub>
                        <m:r>
                          <a:rPr lang="es-EC" sz="1100" b="0" i="1">
                            <a:latin typeface="Cambria Math" panose="02040503050406030204" pitchFamily="18" charset="0"/>
                          </a:rPr>
                          <m:t>𝑛</m:t>
                        </m:r>
                      </m:sub>
                    </m:sSub>
                    <m:r>
                      <a:rPr lang="es-EC" sz="1100" b="0" i="1">
                        <a:latin typeface="Cambria Math" panose="02040503050406030204" pitchFamily="18" charset="0"/>
                      </a:rPr>
                      <m:t>=</m:t>
                    </m:r>
                    <m:sSub>
                      <m:sSubPr>
                        <m:ctrlPr>
                          <a:rPr lang="es-EC" sz="1100" b="0" i="1">
                            <a:latin typeface="Cambria Math" panose="02040503050406030204" pitchFamily="18" charset="0"/>
                          </a:rPr>
                        </m:ctrlPr>
                      </m:sSubPr>
                      <m:e>
                        <m:r>
                          <a:rPr lang="es-EC" sz="1100" b="0" i="1">
                            <a:latin typeface="Cambria Math" panose="02040503050406030204" pitchFamily="18" charset="0"/>
                          </a:rPr>
                          <m:t>𝐸</m:t>
                        </m:r>
                        <m:r>
                          <a:rPr lang="es-EC" sz="1100" b="0" i="1">
                            <a:solidFill>
                              <a:schemeClr val="tx1"/>
                            </a:solidFill>
                            <a:effectLst/>
                            <a:latin typeface="Cambria Math" panose="02040503050406030204" pitchFamily="18" charset="0"/>
                            <a:ea typeface="+mn-ea"/>
                            <a:cs typeface="+mn-cs"/>
                          </a:rPr>
                          <m:t>𝑈𝑎𝑟𝑡𝑒𝑠</m:t>
                        </m:r>
                      </m:e>
                      <m:sub>
                        <m:r>
                          <a:rPr lang="es-EC" sz="1100" b="0" i="1">
                            <a:latin typeface="Cambria Math" panose="02040503050406030204" pitchFamily="18" charset="0"/>
                          </a:rPr>
                          <m:t>𝑛</m:t>
                        </m:r>
                        <m:r>
                          <a:rPr lang="es-EC" sz="1100" b="0" i="1">
                            <a:latin typeface="Cambria Math" panose="02040503050406030204" pitchFamily="18" charset="0"/>
                          </a:rPr>
                          <m:t>−1</m:t>
                        </m:r>
                      </m:sub>
                    </m:sSub>
                    <m:r>
                      <a:rPr lang="es-EC" sz="1100" b="0" i="1">
                        <a:latin typeface="Cambria Math" panose="02040503050406030204" pitchFamily="18" charset="0"/>
                      </a:rPr>
                      <m:t>+(</m:t>
                    </m:r>
                    <m:sSub>
                      <m:sSubPr>
                        <m:ctrlPr>
                          <a:rPr lang="es-EC" sz="1100" b="0" i="1">
                            <a:solidFill>
                              <a:schemeClr val="tx1"/>
                            </a:solidFill>
                            <a:effectLst/>
                            <a:latin typeface="Cambria Math" panose="02040503050406030204" pitchFamily="18" charset="0"/>
                            <a:ea typeface="+mn-ea"/>
                            <a:cs typeface="+mn-cs"/>
                          </a:rPr>
                        </m:ctrlPr>
                      </m:sSubPr>
                      <m:e>
                        <m:r>
                          <a:rPr lang="es-EC" sz="1100" b="0" i="1">
                            <a:solidFill>
                              <a:schemeClr val="tx1"/>
                            </a:solidFill>
                            <a:effectLst/>
                            <a:latin typeface="Cambria Math" panose="02040503050406030204" pitchFamily="18" charset="0"/>
                            <a:ea typeface="+mn-ea"/>
                            <a:cs typeface="+mn-cs"/>
                          </a:rPr>
                          <m:t>𝐸𝑈𝑎𝑟𝑡𝑒𝑠</m:t>
                        </m:r>
                      </m:e>
                      <m:sub>
                        <m:r>
                          <a:rPr lang="es-EC" sz="1100" b="0" i="1">
                            <a:solidFill>
                              <a:schemeClr val="tx1"/>
                            </a:solidFill>
                            <a:effectLst/>
                            <a:latin typeface="Cambria Math" panose="02040503050406030204" pitchFamily="18" charset="0"/>
                            <a:ea typeface="+mn-ea"/>
                            <a:cs typeface="+mn-cs"/>
                          </a:rPr>
                          <m:t>𝑛</m:t>
                        </m:r>
                        <m:r>
                          <a:rPr lang="es-EC" sz="1100" b="0" i="1">
                            <a:solidFill>
                              <a:schemeClr val="tx1"/>
                            </a:solidFill>
                            <a:effectLst/>
                            <a:latin typeface="Cambria Math" panose="02040503050406030204" pitchFamily="18" charset="0"/>
                            <a:ea typeface="+mn-ea"/>
                            <a:cs typeface="+mn-cs"/>
                          </a:rPr>
                          <m:t>−1</m:t>
                        </m:r>
                      </m:sub>
                    </m:sSub>
                    <m:r>
                      <a:rPr lang="es-EC" sz="1100" b="0" i="1">
                        <a:solidFill>
                          <a:schemeClr val="tx1"/>
                        </a:solidFill>
                        <a:effectLst/>
                        <a:latin typeface="Cambria Math" panose="02040503050406030204" pitchFamily="18" charset="0"/>
                        <a:ea typeface="+mn-ea"/>
                        <a:cs typeface="+mn-cs"/>
                      </a:rPr>
                      <m:t>∗</m:t>
                    </m:r>
                    <m:r>
                      <a:rPr lang="es-EC" sz="1100" b="0" i="1">
                        <a:latin typeface="Cambria Math" panose="02040503050406030204" pitchFamily="18" charset="0"/>
                      </a:rPr>
                      <m:t>𝑃𝑑𝑝</m:t>
                    </m:r>
                    <m:r>
                      <a:rPr lang="es-EC" sz="1100" b="0" i="1">
                        <a:latin typeface="Cambria Math" panose="02040503050406030204" pitchFamily="18" charset="0"/>
                      </a:rPr>
                      <m:t>)</m:t>
                    </m:r>
                  </m:oMath>
                </m:oMathPara>
              </a14:m>
              <a:endParaRPr lang="es-EC" sz="1100"/>
            </a:p>
          </xdr:txBody>
        </xdr:sp>
      </mc:Choice>
      <mc:Fallback xmlns="">
        <xdr:sp macro="" textlink="">
          <xdr:nvSpPr>
            <xdr:cNvPr id="2" name="CuadroTexto 1"/>
            <xdr:cNvSpPr txBox="1"/>
          </xdr:nvSpPr>
          <xdr:spPr>
            <a:xfrm>
              <a:off x="3257550" y="9334500"/>
              <a:ext cx="369985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EC" sz="1100" b="0" i="0">
                  <a:latin typeface="Cambria Math" panose="02040503050406030204" pitchFamily="18" charset="0"/>
                </a:rPr>
                <a:t>𝑃𝑟𝑜𝑦𝑒𝑐𝑐𝑖ó𝑛 </a:t>
              </a:r>
              <a:r>
                <a:rPr lang="es-EC" sz="1100" b="0" i="0">
                  <a:latin typeface="Cambria Math"/>
                </a:rPr>
                <a:t>〖</a:t>
              </a:r>
              <a:r>
                <a:rPr lang="es-EC" sz="1100" b="0" i="0">
                  <a:latin typeface="Cambria Math" panose="02040503050406030204" pitchFamily="18" charset="0"/>
                </a:rPr>
                <a:t>𝐸𝑈𝑎𝑟𝑡𝑒𝑠</a:t>
              </a:r>
              <a:r>
                <a:rPr lang="es-EC" sz="1100" b="0" i="0">
                  <a:latin typeface="Cambria Math"/>
                </a:rPr>
                <a:t>〗_</a:t>
              </a:r>
              <a:r>
                <a:rPr lang="es-EC" sz="1100" b="0" i="0">
                  <a:latin typeface="Cambria Math" panose="02040503050406030204" pitchFamily="18" charset="0"/>
                </a:rPr>
                <a:t>𝑛=</a:t>
              </a:r>
              <a:r>
                <a:rPr lang="es-EC" sz="1100" b="0" i="0">
                  <a:latin typeface="Cambria Math"/>
                </a:rPr>
                <a:t>〖</a:t>
              </a:r>
              <a:r>
                <a:rPr lang="es-EC" sz="1100" b="0" i="0">
                  <a:latin typeface="Cambria Math" panose="02040503050406030204" pitchFamily="18" charset="0"/>
                </a:rPr>
                <a:t>𝐸</a:t>
              </a:r>
              <a:r>
                <a:rPr lang="es-EC" sz="1100" b="0" i="0">
                  <a:solidFill>
                    <a:schemeClr val="tx1"/>
                  </a:solidFill>
                  <a:effectLst/>
                  <a:latin typeface="Cambria Math" panose="02040503050406030204" pitchFamily="18" charset="0"/>
                  <a:ea typeface="+mn-ea"/>
                  <a:cs typeface="+mn-cs"/>
                </a:rPr>
                <a:t>𝑈𝑎𝑟𝑡𝑒𝑠</a:t>
              </a:r>
              <a:r>
                <a:rPr lang="es-EC" sz="1100" b="0" i="0">
                  <a:solidFill>
                    <a:schemeClr val="tx1"/>
                  </a:solidFill>
                  <a:effectLst/>
                  <a:latin typeface="Cambria Math"/>
                  <a:ea typeface="+mn-ea"/>
                  <a:cs typeface="+mn-cs"/>
                </a:rPr>
                <a:t>〗_(</a:t>
              </a:r>
              <a:r>
                <a:rPr lang="es-EC" sz="1100" b="0" i="0">
                  <a:latin typeface="Cambria Math" panose="02040503050406030204" pitchFamily="18" charset="0"/>
                </a:rPr>
                <a:t>𝑛−1</a:t>
              </a:r>
              <a:r>
                <a:rPr lang="es-EC" sz="1100" b="0" i="0">
                  <a:latin typeface="Cambria Math"/>
                </a:rPr>
                <a:t>)</a:t>
              </a:r>
              <a:r>
                <a:rPr lang="es-EC" sz="1100" b="0" i="0">
                  <a:latin typeface="Cambria Math" panose="02040503050406030204" pitchFamily="18" charset="0"/>
                </a:rPr>
                <a:t>+(</a:t>
              </a:r>
              <a:r>
                <a:rPr lang="es-EC" sz="1100" b="0" i="0">
                  <a:solidFill>
                    <a:schemeClr val="tx1"/>
                  </a:solidFill>
                  <a:effectLst/>
                  <a:latin typeface="Cambria Math"/>
                  <a:ea typeface="+mn-ea"/>
                  <a:cs typeface="+mn-cs"/>
                </a:rPr>
                <a:t>〖</a:t>
              </a:r>
              <a:r>
                <a:rPr lang="es-EC" sz="1100" b="0" i="0">
                  <a:solidFill>
                    <a:schemeClr val="tx1"/>
                  </a:solidFill>
                  <a:effectLst/>
                  <a:latin typeface="Cambria Math" panose="02040503050406030204" pitchFamily="18" charset="0"/>
                  <a:ea typeface="+mn-ea"/>
                  <a:cs typeface="+mn-cs"/>
                </a:rPr>
                <a:t>𝐸𝑈𝑎𝑟𝑡𝑒𝑠</a:t>
              </a:r>
              <a:r>
                <a:rPr lang="es-EC" sz="1100" b="0" i="0">
                  <a:solidFill>
                    <a:schemeClr val="tx1"/>
                  </a:solidFill>
                  <a:effectLst/>
                  <a:latin typeface="Cambria Math"/>
                  <a:ea typeface="+mn-ea"/>
                  <a:cs typeface="+mn-cs"/>
                </a:rPr>
                <a:t>〗_(</a:t>
              </a:r>
              <a:r>
                <a:rPr lang="es-EC" sz="1100" b="0" i="0">
                  <a:solidFill>
                    <a:schemeClr val="tx1"/>
                  </a:solidFill>
                  <a:effectLst/>
                  <a:latin typeface="Cambria Math" panose="02040503050406030204" pitchFamily="18" charset="0"/>
                  <a:ea typeface="+mn-ea"/>
                  <a:cs typeface="+mn-cs"/>
                </a:rPr>
                <a:t>𝑛−1</a:t>
              </a:r>
              <a:r>
                <a:rPr lang="es-EC" sz="1100" b="0" i="0">
                  <a:solidFill>
                    <a:schemeClr val="tx1"/>
                  </a:solidFill>
                  <a:effectLst/>
                  <a:latin typeface="Cambria Math"/>
                  <a:ea typeface="+mn-ea"/>
                  <a:cs typeface="+mn-cs"/>
                </a:rPr>
                <a:t>)</a:t>
              </a:r>
              <a:r>
                <a:rPr lang="es-EC" sz="1100" b="0" i="0">
                  <a:solidFill>
                    <a:schemeClr val="tx1"/>
                  </a:solidFill>
                  <a:effectLst/>
                  <a:latin typeface="Cambria Math" panose="02040503050406030204" pitchFamily="18" charset="0"/>
                  <a:ea typeface="+mn-ea"/>
                  <a:cs typeface="+mn-cs"/>
                </a:rPr>
                <a:t>∗</a:t>
              </a:r>
              <a:r>
                <a:rPr lang="es-EC" sz="1100" b="0" i="0">
                  <a:latin typeface="Cambria Math" panose="02040503050406030204" pitchFamily="18" charset="0"/>
                </a:rPr>
                <a:t>𝑃𝑑𝑝)</a:t>
              </a:r>
              <a:endParaRPr lang="es-EC" sz="1100"/>
            </a:p>
          </xdr:txBody>
        </xdr:sp>
      </mc:Fallback>
    </mc:AlternateContent>
    <xdr:clientData/>
  </xdr:oneCellAnchor>
  <xdr:twoCellAnchor>
    <xdr:from>
      <xdr:col>12</xdr:col>
      <xdr:colOff>28575</xdr:colOff>
      <xdr:row>25</xdr:row>
      <xdr:rowOff>123825</xdr:rowOff>
    </xdr:from>
    <xdr:to>
      <xdr:col>12</xdr:col>
      <xdr:colOff>600075</xdr:colOff>
      <xdr:row>27</xdr:row>
      <xdr:rowOff>57150</xdr:rowOff>
    </xdr:to>
    <xdr:sp macro="" textlink="">
      <xdr:nvSpPr>
        <xdr:cNvPr id="3" name="Flecha derecha 2"/>
        <xdr:cNvSpPr/>
      </xdr:nvSpPr>
      <xdr:spPr>
        <a:xfrm>
          <a:off x="8972550" y="5534025"/>
          <a:ext cx="571500" cy="314325"/>
        </a:xfrm>
        <a:prstGeom prst="rightArrow">
          <a:avLst/>
        </a:prstGeom>
        <a:solidFill>
          <a:srgbClr val="FF0000"/>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C" sz="1100"/>
        </a:p>
      </xdr:txBody>
    </xdr:sp>
    <xdr:clientData/>
  </xdr:twoCellAnchor>
  <xdr:twoCellAnchor>
    <xdr:from>
      <xdr:col>0</xdr:col>
      <xdr:colOff>9525</xdr:colOff>
      <xdr:row>0</xdr:row>
      <xdr:rowOff>0</xdr:rowOff>
    </xdr:from>
    <xdr:to>
      <xdr:col>13</xdr:col>
      <xdr:colOff>752475</xdr:colOff>
      <xdr:row>4</xdr:row>
      <xdr:rowOff>95250</xdr:rowOff>
    </xdr:to>
    <xdr:sp macro="" textlink="">
      <xdr:nvSpPr>
        <xdr:cNvPr id="4" name="Rectángulo 3"/>
        <xdr:cNvSpPr/>
      </xdr:nvSpPr>
      <xdr:spPr>
        <a:xfrm>
          <a:off x="9525" y="0"/>
          <a:ext cx="10448925" cy="857250"/>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s-EC" sz="2400" b="1"/>
            <a:t>Actualización del</a:t>
          </a:r>
          <a:r>
            <a:rPr lang="es-EC" sz="2400" b="1" baseline="0"/>
            <a:t> Plan Prospectivo</a:t>
          </a:r>
          <a:endParaRPr lang="es-EC" sz="2400" b="1"/>
        </a:p>
      </xdr:txBody>
    </xdr:sp>
    <xdr:clientData/>
  </xdr:twoCellAnchor>
  <xdr:twoCellAnchor editAs="oneCell">
    <xdr:from>
      <xdr:col>0</xdr:col>
      <xdr:colOff>0</xdr:colOff>
      <xdr:row>0</xdr:row>
      <xdr:rowOff>19051</xdr:rowOff>
    </xdr:from>
    <xdr:to>
      <xdr:col>3</xdr:col>
      <xdr:colOff>600075</xdr:colOff>
      <xdr:row>2</xdr:row>
      <xdr:rowOff>76200</xdr:rowOff>
    </xdr:to>
    <xdr:pic>
      <xdr:nvPicPr>
        <xdr:cNvPr id="5" name="Imagen 4"/>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779" t="23076" r="14017" b="25642"/>
        <a:stretch/>
      </xdr:blipFill>
      <xdr:spPr>
        <a:xfrm>
          <a:off x="0" y="19051"/>
          <a:ext cx="1143000" cy="438149"/>
        </a:xfrm>
        <a:prstGeom prst="rect">
          <a:avLst/>
        </a:prstGeom>
      </xdr:spPr>
    </xdr:pic>
    <xdr:clientData/>
  </xdr:twoCellAnchor>
  <xdr:twoCellAnchor>
    <xdr:from>
      <xdr:col>12</xdr:col>
      <xdr:colOff>47625</xdr:colOff>
      <xdr:row>171</xdr:row>
      <xdr:rowOff>171450</xdr:rowOff>
    </xdr:from>
    <xdr:to>
      <xdr:col>12</xdr:col>
      <xdr:colOff>619125</xdr:colOff>
      <xdr:row>173</xdr:row>
      <xdr:rowOff>0</xdr:rowOff>
    </xdr:to>
    <xdr:sp macro="" textlink="">
      <xdr:nvSpPr>
        <xdr:cNvPr id="6" name="Flecha derecha 5"/>
        <xdr:cNvSpPr/>
      </xdr:nvSpPr>
      <xdr:spPr>
        <a:xfrm>
          <a:off x="8991600" y="34794825"/>
          <a:ext cx="571500" cy="209550"/>
        </a:xfrm>
        <a:prstGeom prst="rightArrow">
          <a:avLst/>
        </a:prstGeom>
        <a:solidFill>
          <a:srgbClr val="FF0000"/>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C" sz="1100"/>
        </a:p>
      </xdr:txBody>
    </xdr:sp>
    <xdr:clientData/>
  </xdr:twoCellAnchor>
  <xdr:twoCellAnchor>
    <xdr:from>
      <xdr:col>14</xdr:col>
      <xdr:colOff>95249</xdr:colOff>
      <xdr:row>5</xdr:row>
      <xdr:rowOff>171450</xdr:rowOff>
    </xdr:from>
    <xdr:to>
      <xdr:col>15</xdr:col>
      <xdr:colOff>219074</xdr:colOff>
      <xdr:row>8</xdr:row>
      <xdr:rowOff>66675</xdr:rowOff>
    </xdr:to>
    <xdr:sp macro="" textlink="">
      <xdr:nvSpPr>
        <xdr:cNvPr id="7" name="Rectángulo redondeado 6">
          <a:hlinkClick xmlns:r="http://schemas.openxmlformats.org/officeDocument/2006/relationships" r:id="rId2"/>
        </xdr:cNvPr>
        <xdr:cNvSpPr/>
      </xdr:nvSpPr>
      <xdr:spPr>
        <a:xfrm>
          <a:off x="10820399" y="1123950"/>
          <a:ext cx="885825" cy="466725"/>
        </a:xfrm>
        <a:prstGeom prst="roundRect">
          <a:avLst/>
        </a:prstGeom>
        <a:effectLst>
          <a:softEdge rad="31750"/>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C" sz="1800" b="1"/>
            <a:t>Índice</a:t>
          </a:r>
        </a:p>
      </xdr:txBody>
    </xdr:sp>
    <xdr:clientData/>
  </xdr:twoCellAnchor>
  <xdr:oneCellAnchor>
    <xdr:from>
      <xdr:col>5</xdr:col>
      <xdr:colOff>0</xdr:colOff>
      <xdr:row>83</xdr:row>
      <xdr:rowOff>0</xdr:rowOff>
    </xdr:from>
    <xdr:ext cx="3879844" cy="187295"/>
    <mc:AlternateContent xmlns:mc="http://schemas.openxmlformats.org/markup-compatibility/2006" xmlns:a14="http://schemas.microsoft.com/office/drawing/2010/main">
      <mc:Choice Requires="a14">
        <xdr:sp macro="" textlink="">
          <xdr:nvSpPr>
            <xdr:cNvPr id="9" name="CuadroTexto 1"/>
            <xdr:cNvSpPr txBox="1"/>
          </xdr:nvSpPr>
          <xdr:spPr>
            <a:xfrm>
              <a:off x="3076575" y="17783175"/>
              <a:ext cx="3879844" cy="1872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s-EC" sz="1100" b="0" i="1">
                        <a:latin typeface="Cambria Math" panose="02040503050406030204" pitchFamily="18" charset="0"/>
                      </a:rPr>
                      <m:t>𝑃𝑟𝑜𝑦𝑒𝑐𝑐𝑖</m:t>
                    </m:r>
                    <m:r>
                      <a:rPr lang="es-EC" sz="1100" b="0" i="1">
                        <a:latin typeface="Cambria Math" panose="02040503050406030204" pitchFamily="18" charset="0"/>
                      </a:rPr>
                      <m:t>ó</m:t>
                    </m:r>
                    <m:r>
                      <a:rPr lang="es-EC" sz="1100" b="0" i="1">
                        <a:latin typeface="Cambria Math" panose="02040503050406030204" pitchFamily="18" charset="0"/>
                      </a:rPr>
                      <m:t>𝑛</m:t>
                    </m:r>
                    <m:r>
                      <a:rPr lang="es-EC" sz="1100" b="0" i="1">
                        <a:latin typeface="Cambria Math" panose="02040503050406030204" pitchFamily="18" charset="0"/>
                      </a:rPr>
                      <m:t> </m:t>
                    </m:r>
                    <m:sSub>
                      <m:sSubPr>
                        <m:ctrlPr>
                          <a:rPr lang="es-EC" sz="1100" b="0" i="1">
                            <a:latin typeface="Cambria Math" panose="02040503050406030204" pitchFamily="18" charset="0"/>
                          </a:rPr>
                        </m:ctrlPr>
                      </m:sSubPr>
                      <m:e>
                        <m:r>
                          <a:rPr lang="es-EC" sz="1100" b="0" i="1">
                            <a:latin typeface="Cambria Math" panose="02040503050406030204" pitchFamily="18" charset="0"/>
                          </a:rPr>
                          <m:t>𝐸𝑈𝑎𝑟𝑡𝑒𝑠</m:t>
                        </m:r>
                      </m:e>
                      <m:sub>
                        <m:r>
                          <a:rPr lang="es-EC" sz="1100" b="0" i="1">
                            <a:latin typeface="Cambria Math" panose="02040503050406030204" pitchFamily="18" charset="0"/>
                          </a:rPr>
                          <m:t>𝑛</m:t>
                        </m:r>
                      </m:sub>
                    </m:sSub>
                    <m:r>
                      <a:rPr lang="es-EC" sz="1100" b="0" i="1">
                        <a:latin typeface="Cambria Math" panose="02040503050406030204" pitchFamily="18" charset="0"/>
                      </a:rPr>
                      <m:t>=</m:t>
                    </m:r>
                    <m:r>
                      <a:rPr lang="es-EC" sz="1100" b="0" i="1">
                        <a:solidFill>
                          <a:schemeClr val="tx1"/>
                        </a:solidFill>
                        <a:effectLst/>
                        <a:latin typeface="Cambria Math"/>
                        <a:ea typeface="+mn-ea"/>
                        <a:cs typeface="+mn-cs"/>
                      </a:rPr>
                      <m:t>𝑃𝑟𝑜𝑦𝑒𝑐𝑐𝑖</m:t>
                    </m:r>
                    <m:r>
                      <a:rPr lang="es-EC" sz="1100" b="0" i="1">
                        <a:solidFill>
                          <a:schemeClr val="tx1"/>
                        </a:solidFill>
                        <a:effectLst/>
                        <a:latin typeface="Cambria Math"/>
                        <a:ea typeface="+mn-ea"/>
                        <a:cs typeface="+mn-cs"/>
                      </a:rPr>
                      <m:t>ó</m:t>
                    </m:r>
                    <m:r>
                      <a:rPr lang="es-EC" sz="1100" b="0" i="1">
                        <a:solidFill>
                          <a:schemeClr val="tx1"/>
                        </a:solidFill>
                        <a:effectLst/>
                        <a:latin typeface="Cambria Math"/>
                        <a:ea typeface="+mn-ea"/>
                        <a:cs typeface="+mn-cs"/>
                      </a:rPr>
                      <m:t>𝑛</m:t>
                    </m:r>
                    <m:r>
                      <a:rPr lang="es-EC" sz="1100" b="0" i="1">
                        <a:solidFill>
                          <a:schemeClr val="tx1"/>
                        </a:solidFill>
                        <a:effectLst/>
                        <a:latin typeface="Cambria Math"/>
                        <a:ea typeface="+mn-ea"/>
                        <a:cs typeface="+mn-cs"/>
                      </a:rPr>
                      <m:t> </m:t>
                    </m:r>
                    <m:sSub>
                      <m:sSubPr>
                        <m:ctrlPr>
                          <a:rPr lang="es-EC" sz="1100" b="0" i="1">
                            <a:solidFill>
                              <a:schemeClr val="tx1"/>
                            </a:solidFill>
                            <a:effectLst/>
                            <a:latin typeface="Cambria Math" panose="02040503050406030204" pitchFamily="18" charset="0"/>
                            <a:ea typeface="+mn-ea"/>
                            <a:cs typeface="+mn-cs"/>
                          </a:rPr>
                        </m:ctrlPr>
                      </m:sSubPr>
                      <m:e>
                        <m:r>
                          <a:rPr lang="es-EC" sz="1100" b="0" i="1">
                            <a:solidFill>
                              <a:schemeClr val="tx1"/>
                            </a:solidFill>
                            <a:effectLst/>
                            <a:latin typeface="Cambria Math"/>
                            <a:ea typeface="+mn-ea"/>
                            <a:cs typeface="+mn-cs"/>
                          </a:rPr>
                          <m:t>𝑀𝐴𝑦𝐻</m:t>
                        </m:r>
                      </m:e>
                      <m:sub>
                        <m:r>
                          <a:rPr lang="es-EC" sz="1100" b="0" i="1">
                            <a:solidFill>
                              <a:schemeClr val="tx1"/>
                            </a:solidFill>
                            <a:effectLst/>
                            <a:latin typeface="Cambria Math"/>
                            <a:ea typeface="+mn-ea"/>
                            <a:cs typeface="+mn-cs"/>
                          </a:rPr>
                          <m:t>𝑛</m:t>
                        </m:r>
                      </m:sub>
                    </m:sSub>
                    <m:r>
                      <a:rPr lang="es-EC" sz="1100" b="0" i="1">
                        <a:solidFill>
                          <a:schemeClr val="tx1"/>
                        </a:solidFill>
                        <a:effectLst/>
                        <a:latin typeface="Cambria Math" panose="02040503050406030204" pitchFamily="18" charset="0"/>
                        <a:ea typeface="+mn-ea"/>
                        <a:cs typeface="+mn-cs"/>
                      </a:rPr>
                      <m:t>∗</m:t>
                    </m:r>
                    <m:r>
                      <a:rPr lang="es-EC" sz="1100" b="0" i="1">
                        <a:solidFill>
                          <a:schemeClr val="tx1"/>
                        </a:solidFill>
                        <a:effectLst/>
                        <a:latin typeface="Cambria Math"/>
                        <a:ea typeface="+mn-ea"/>
                        <a:cs typeface="+mn-cs"/>
                      </a:rPr>
                      <m:t>% </m:t>
                    </m:r>
                    <m:r>
                      <a:rPr lang="es-EC" sz="1100" b="0" i="1">
                        <a:solidFill>
                          <a:schemeClr val="tx1"/>
                        </a:solidFill>
                        <a:effectLst/>
                        <a:latin typeface="Cambria Math"/>
                        <a:ea typeface="+mn-ea"/>
                        <a:cs typeface="+mn-cs"/>
                      </a:rPr>
                      <m:t>𝑀𝑎𝑡𝑟𝑖</m:t>
                    </m:r>
                    <m:r>
                      <a:rPr lang="es-EC" sz="1100" b="0" i="1">
                        <a:solidFill>
                          <a:schemeClr val="tx1"/>
                        </a:solidFill>
                        <a:effectLst/>
                        <a:latin typeface="Cambria Math"/>
                        <a:ea typeface="+mn-ea"/>
                        <a:cs typeface="+mn-cs"/>
                      </a:rPr>
                      <m:t> </m:t>
                    </m:r>
                    <m:r>
                      <a:rPr lang="es-EC" sz="1100" b="0" i="1">
                        <a:solidFill>
                          <a:schemeClr val="tx1"/>
                        </a:solidFill>
                        <a:effectLst/>
                        <a:latin typeface="Cambria Math"/>
                        <a:ea typeface="+mn-ea"/>
                        <a:cs typeface="+mn-cs"/>
                      </a:rPr>
                      <m:t>𝑈𝐴𝑟𝑡𝑒𝑠</m:t>
                    </m:r>
                  </m:oMath>
                </m:oMathPara>
              </a14:m>
              <a:endParaRPr lang="es-EC">
                <a:effectLst/>
              </a:endParaRPr>
            </a:p>
          </xdr:txBody>
        </xdr:sp>
      </mc:Choice>
      <mc:Fallback xmlns="">
        <xdr:sp macro="" textlink="">
          <xdr:nvSpPr>
            <xdr:cNvPr id="9" name="CuadroTexto 1"/>
            <xdr:cNvSpPr txBox="1"/>
          </xdr:nvSpPr>
          <xdr:spPr>
            <a:xfrm>
              <a:off x="3076575" y="17783175"/>
              <a:ext cx="3879844" cy="1872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C" sz="1100" b="0" i="0">
                  <a:latin typeface="Cambria Math" panose="02040503050406030204" pitchFamily="18" charset="0"/>
                </a:rPr>
                <a:t>𝑃𝑟𝑜𝑦𝑒𝑐𝑐𝑖ó𝑛 </a:t>
              </a:r>
              <a:r>
                <a:rPr lang="es-EC" sz="1100" b="0" i="0">
                  <a:latin typeface="Cambria Math"/>
                </a:rPr>
                <a:t>〖</a:t>
              </a:r>
              <a:r>
                <a:rPr lang="es-EC" sz="1100" b="0" i="0">
                  <a:latin typeface="Cambria Math" panose="02040503050406030204" pitchFamily="18" charset="0"/>
                </a:rPr>
                <a:t>𝐸𝑈𝑎𝑟𝑡𝑒𝑠</a:t>
              </a:r>
              <a:r>
                <a:rPr lang="es-EC" sz="1100" b="0" i="0">
                  <a:latin typeface="Cambria Math"/>
                </a:rPr>
                <a:t>〗_</a:t>
              </a:r>
              <a:r>
                <a:rPr lang="es-EC" sz="1100" b="0" i="0">
                  <a:latin typeface="Cambria Math" panose="02040503050406030204" pitchFamily="18" charset="0"/>
                </a:rPr>
                <a:t>𝑛=</a:t>
              </a:r>
              <a:r>
                <a:rPr lang="es-EC" sz="1100" b="0" i="0">
                  <a:solidFill>
                    <a:schemeClr val="tx1"/>
                  </a:solidFill>
                  <a:effectLst/>
                  <a:latin typeface="+mn-lt"/>
                  <a:ea typeface="+mn-ea"/>
                  <a:cs typeface="+mn-cs"/>
                </a:rPr>
                <a:t>𝑃𝑟𝑜𝑦𝑒𝑐𝑐𝑖ó𝑛 〖𝑀𝐴𝑦𝐻〗_𝑛</a:t>
              </a:r>
              <a:r>
                <a:rPr lang="es-EC" sz="1100" b="0" i="0">
                  <a:solidFill>
                    <a:schemeClr val="tx1"/>
                  </a:solidFill>
                  <a:effectLst/>
                  <a:latin typeface="Cambria Math" panose="02040503050406030204" pitchFamily="18" charset="0"/>
                  <a:ea typeface="+mn-ea"/>
                  <a:cs typeface="+mn-cs"/>
                </a:rPr>
                <a:t>∗</a:t>
              </a:r>
              <a:r>
                <a:rPr lang="es-EC" sz="1100" b="0" i="0">
                  <a:solidFill>
                    <a:schemeClr val="tx1"/>
                  </a:solidFill>
                  <a:effectLst/>
                  <a:latin typeface="+mn-lt"/>
                  <a:ea typeface="+mn-ea"/>
                  <a:cs typeface="+mn-cs"/>
                </a:rPr>
                <a:t>% 𝑀</a:t>
              </a:r>
              <a:r>
                <a:rPr lang="es-EC" sz="1100" b="0" i="0">
                  <a:solidFill>
                    <a:schemeClr val="tx1"/>
                  </a:solidFill>
                  <a:effectLst/>
                  <a:latin typeface="Cambria Math"/>
                  <a:ea typeface="+mn-ea"/>
                  <a:cs typeface="+mn-cs"/>
                </a:rPr>
                <a:t>𝑎𝑡𝑟𝑖 𝑈</a:t>
              </a:r>
              <a:r>
                <a:rPr lang="es-EC" sz="1100" b="0" i="0">
                  <a:solidFill>
                    <a:schemeClr val="tx1"/>
                  </a:solidFill>
                  <a:effectLst/>
                  <a:latin typeface="+mn-lt"/>
                  <a:ea typeface="+mn-ea"/>
                  <a:cs typeface="+mn-cs"/>
                </a:rPr>
                <a:t>𝐴</a:t>
              </a:r>
              <a:r>
                <a:rPr lang="es-EC" sz="1100" b="0" i="0">
                  <a:solidFill>
                    <a:schemeClr val="tx1"/>
                  </a:solidFill>
                  <a:effectLst/>
                  <a:latin typeface="Cambria Math"/>
                  <a:ea typeface="+mn-ea"/>
                  <a:cs typeface="+mn-cs"/>
                </a:rPr>
                <a:t>𝑟𝑡𝑒𝑠</a:t>
              </a:r>
              <a:endParaRPr lang="es-EC">
                <a:effectLst/>
              </a:endParaRPr>
            </a:p>
          </xdr:txBody>
        </xdr:sp>
      </mc:Fallback>
    </mc:AlternateContent>
    <xdr:clientData/>
  </xdr:oneCellAnchor>
</xdr:wsDr>
</file>

<file path=xl/drawings/drawing15.xml><?xml version="1.0" encoding="utf-8"?>
<xdr:wsDr xmlns:xdr="http://schemas.openxmlformats.org/drawingml/2006/spreadsheetDrawing" xmlns:a="http://schemas.openxmlformats.org/drawingml/2006/main">
  <xdr:twoCellAnchor>
    <xdr:from>
      <xdr:col>0</xdr:col>
      <xdr:colOff>9525</xdr:colOff>
      <xdr:row>0</xdr:row>
      <xdr:rowOff>0</xdr:rowOff>
    </xdr:from>
    <xdr:to>
      <xdr:col>13</xdr:col>
      <xdr:colOff>752475</xdr:colOff>
      <xdr:row>4</xdr:row>
      <xdr:rowOff>95250</xdr:rowOff>
    </xdr:to>
    <xdr:sp macro="" textlink="">
      <xdr:nvSpPr>
        <xdr:cNvPr id="3" name="Rectángulo 2"/>
        <xdr:cNvSpPr/>
      </xdr:nvSpPr>
      <xdr:spPr>
        <a:xfrm>
          <a:off x="9525" y="0"/>
          <a:ext cx="10820400" cy="857250"/>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s-EC" sz="2400" b="1"/>
            <a:t>           Actualización del</a:t>
          </a:r>
          <a:r>
            <a:rPr lang="es-EC" sz="2400" b="1" baseline="0"/>
            <a:t> Plan Prospectivo</a:t>
          </a:r>
          <a:endParaRPr lang="es-EC" sz="2400" b="1"/>
        </a:p>
      </xdr:txBody>
    </xdr:sp>
    <xdr:clientData/>
  </xdr:twoCellAnchor>
  <xdr:twoCellAnchor editAs="oneCell">
    <xdr:from>
      <xdr:col>0</xdr:col>
      <xdr:colOff>9525</xdr:colOff>
      <xdr:row>0</xdr:row>
      <xdr:rowOff>0</xdr:rowOff>
    </xdr:from>
    <xdr:to>
      <xdr:col>5</xdr:col>
      <xdr:colOff>95250</xdr:colOff>
      <xdr:row>3</xdr:row>
      <xdr:rowOff>188383</xdr:rowOff>
    </xdr:to>
    <xdr:pic>
      <xdr:nvPicPr>
        <xdr:cNvPr id="4" name="Imagen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779" t="23076" r="14017" b="25642"/>
        <a:stretch/>
      </xdr:blipFill>
      <xdr:spPr>
        <a:xfrm>
          <a:off x="9525" y="0"/>
          <a:ext cx="2028825" cy="759883"/>
        </a:xfrm>
        <a:prstGeom prst="rect">
          <a:avLst/>
        </a:prstGeom>
      </xdr:spPr>
    </xdr:pic>
    <xdr:clientData/>
  </xdr:twoCellAnchor>
  <xdr:twoCellAnchor>
    <xdr:from>
      <xdr:col>15</xdr:col>
      <xdr:colOff>9525</xdr:colOff>
      <xdr:row>3</xdr:row>
      <xdr:rowOff>0</xdr:rowOff>
    </xdr:from>
    <xdr:to>
      <xdr:col>16</xdr:col>
      <xdr:colOff>219075</xdr:colOff>
      <xdr:row>5</xdr:row>
      <xdr:rowOff>161925</xdr:rowOff>
    </xdr:to>
    <xdr:sp macro="" textlink="">
      <xdr:nvSpPr>
        <xdr:cNvPr id="5" name="Rectángulo redondeado 4">
          <a:hlinkClick xmlns:r="http://schemas.openxmlformats.org/officeDocument/2006/relationships" r:id="rId2"/>
        </xdr:cNvPr>
        <xdr:cNvSpPr/>
      </xdr:nvSpPr>
      <xdr:spPr>
        <a:xfrm>
          <a:off x="11610975" y="571500"/>
          <a:ext cx="971550" cy="542925"/>
        </a:xfrm>
        <a:prstGeom prst="roundRect">
          <a:avLst/>
        </a:prstGeom>
        <a:effectLst>
          <a:softEdge rad="31750"/>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C" sz="1800" b="1"/>
            <a:t>Índice</a:t>
          </a:r>
        </a:p>
      </xdr:txBody>
    </xdr:sp>
    <xdr:clientData/>
  </xdr:twoCellAnchor>
  <xdr:twoCellAnchor>
    <xdr:from>
      <xdr:col>7</xdr:col>
      <xdr:colOff>200025</xdr:colOff>
      <xdr:row>25</xdr:row>
      <xdr:rowOff>114300</xdr:rowOff>
    </xdr:from>
    <xdr:to>
      <xdr:col>7</xdr:col>
      <xdr:colOff>914400</xdr:colOff>
      <xdr:row>28</xdr:row>
      <xdr:rowOff>85725</xdr:rowOff>
    </xdr:to>
    <xdr:sp macro="" textlink="">
      <xdr:nvSpPr>
        <xdr:cNvPr id="8" name="Elipse 7"/>
        <xdr:cNvSpPr/>
      </xdr:nvSpPr>
      <xdr:spPr>
        <a:xfrm>
          <a:off x="4810125" y="17583150"/>
          <a:ext cx="714375" cy="542925"/>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C" sz="1100"/>
        </a:p>
      </xdr:txBody>
    </xdr:sp>
    <xdr:clientData/>
  </xdr:twoCellAnchor>
  <xdr:twoCellAnchor>
    <xdr:from>
      <xdr:col>7</xdr:col>
      <xdr:colOff>390525</xdr:colOff>
      <xdr:row>28</xdr:row>
      <xdr:rowOff>161925</xdr:rowOff>
    </xdr:from>
    <xdr:to>
      <xdr:col>7</xdr:col>
      <xdr:colOff>704850</xdr:colOff>
      <xdr:row>32</xdr:row>
      <xdr:rowOff>38100</xdr:rowOff>
    </xdr:to>
    <xdr:sp macro="" textlink="">
      <xdr:nvSpPr>
        <xdr:cNvPr id="9" name="Flecha derecha 8"/>
        <xdr:cNvSpPr/>
      </xdr:nvSpPr>
      <xdr:spPr>
        <a:xfrm rot="5400000">
          <a:off x="4838700" y="18364200"/>
          <a:ext cx="638175" cy="314325"/>
        </a:xfrm>
        <a:prstGeom prst="rightArrow">
          <a:avLst/>
        </a:prstGeom>
        <a:solidFill>
          <a:srgbClr val="FF0000"/>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C" sz="1100"/>
        </a:p>
      </xdr:txBody>
    </xdr:sp>
    <xdr:clientData/>
  </xdr:twoCellAnchor>
  <xdr:twoCellAnchor editAs="oneCell">
    <xdr:from>
      <xdr:col>0</xdr:col>
      <xdr:colOff>9525</xdr:colOff>
      <xdr:row>0</xdr:row>
      <xdr:rowOff>0</xdr:rowOff>
    </xdr:from>
    <xdr:to>
      <xdr:col>5</xdr:col>
      <xdr:colOff>95250</xdr:colOff>
      <xdr:row>3</xdr:row>
      <xdr:rowOff>188383</xdr:rowOff>
    </xdr:to>
    <xdr:pic>
      <xdr:nvPicPr>
        <xdr:cNvPr id="10" name="Imagen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779" t="23076" r="14017" b="25642"/>
        <a:stretch/>
      </xdr:blipFill>
      <xdr:spPr>
        <a:xfrm>
          <a:off x="9525" y="0"/>
          <a:ext cx="2028825" cy="759883"/>
        </a:xfrm>
        <a:prstGeom prst="rect">
          <a:avLst/>
        </a:prstGeom>
      </xdr:spPr>
    </xdr:pic>
    <xdr:clientData/>
  </xdr:twoCellAnchor>
  <xdr:twoCellAnchor>
    <xdr:from>
      <xdr:col>15</xdr:col>
      <xdr:colOff>9525</xdr:colOff>
      <xdr:row>3</xdr:row>
      <xdr:rowOff>0</xdr:rowOff>
    </xdr:from>
    <xdr:to>
      <xdr:col>16</xdr:col>
      <xdr:colOff>219075</xdr:colOff>
      <xdr:row>5</xdr:row>
      <xdr:rowOff>161925</xdr:rowOff>
    </xdr:to>
    <xdr:sp macro="" textlink="">
      <xdr:nvSpPr>
        <xdr:cNvPr id="11" name="Rectángulo redondeado 10">
          <a:hlinkClick xmlns:r="http://schemas.openxmlformats.org/officeDocument/2006/relationships" r:id="rId2"/>
        </xdr:cNvPr>
        <xdr:cNvSpPr/>
      </xdr:nvSpPr>
      <xdr:spPr>
        <a:xfrm>
          <a:off x="11610975" y="571500"/>
          <a:ext cx="971550" cy="542925"/>
        </a:xfrm>
        <a:prstGeom prst="roundRect">
          <a:avLst/>
        </a:prstGeom>
        <a:effectLst>
          <a:softEdge rad="31750"/>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C" sz="1800" b="1"/>
            <a:t>Índice</a:t>
          </a:r>
        </a:p>
      </xdr:txBody>
    </xdr:sp>
    <xdr:clientData/>
  </xdr:twoCellAnchor>
  <xdr:twoCellAnchor>
    <xdr:from>
      <xdr:col>13</xdr:col>
      <xdr:colOff>114300</xdr:colOff>
      <xdr:row>51</xdr:row>
      <xdr:rowOff>114300</xdr:rowOff>
    </xdr:from>
    <xdr:to>
      <xdr:col>13</xdr:col>
      <xdr:colOff>685800</xdr:colOff>
      <xdr:row>53</xdr:row>
      <xdr:rowOff>47625</xdr:rowOff>
    </xdr:to>
    <xdr:sp macro="" textlink="">
      <xdr:nvSpPr>
        <xdr:cNvPr id="12" name="Flecha derecha 7"/>
        <xdr:cNvSpPr/>
      </xdr:nvSpPr>
      <xdr:spPr>
        <a:xfrm>
          <a:off x="10191750" y="22898100"/>
          <a:ext cx="571500" cy="314325"/>
        </a:xfrm>
        <a:prstGeom prst="rightArrow">
          <a:avLst/>
        </a:prstGeom>
        <a:solidFill>
          <a:srgbClr val="FF0000"/>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C"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9525</xdr:colOff>
      <xdr:row>0</xdr:row>
      <xdr:rowOff>0</xdr:rowOff>
    </xdr:from>
    <xdr:to>
      <xdr:col>13</xdr:col>
      <xdr:colOff>752475</xdr:colOff>
      <xdr:row>4</xdr:row>
      <xdr:rowOff>95250</xdr:rowOff>
    </xdr:to>
    <xdr:sp macro="" textlink="">
      <xdr:nvSpPr>
        <xdr:cNvPr id="3" name="Rectángulo 2"/>
        <xdr:cNvSpPr/>
      </xdr:nvSpPr>
      <xdr:spPr>
        <a:xfrm>
          <a:off x="9525" y="0"/>
          <a:ext cx="10820400" cy="857250"/>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s-EC" sz="2400" b="1"/>
            <a:t>           Actualización del</a:t>
          </a:r>
          <a:r>
            <a:rPr lang="es-EC" sz="2400" b="1" baseline="0"/>
            <a:t> Plan Prospectivo</a:t>
          </a:r>
          <a:endParaRPr lang="es-EC" sz="2400" b="1"/>
        </a:p>
      </xdr:txBody>
    </xdr:sp>
    <xdr:clientData/>
  </xdr:twoCellAnchor>
  <xdr:twoCellAnchor editAs="oneCell">
    <xdr:from>
      <xdr:col>0</xdr:col>
      <xdr:colOff>9525</xdr:colOff>
      <xdr:row>0</xdr:row>
      <xdr:rowOff>0</xdr:rowOff>
    </xdr:from>
    <xdr:to>
      <xdr:col>4</xdr:col>
      <xdr:colOff>876300</xdr:colOff>
      <xdr:row>3</xdr:row>
      <xdr:rowOff>188383</xdr:rowOff>
    </xdr:to>
    <xdr:pic>
      <xdr:nvPicPr>
        <xdr:cNvPr id="4" name="Imagen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779" t="23076" r="14017" b="25642"/>
        <a:stretch/>
      </xdr:blipFill>
      <xdr:spPr>
        <a:xfrm>
          <a:off x="9525" y="0"/>
          <a:ext cx="2028825" cy="759883"/>
        </a:xfrm>
        <a:prstGeom prst="rect">
          <a:avLst/>
        </a:prstGeom>
      </xdr:spPr>
    </xdr:pic>
    <xdr:clientData/>
  </xdr:twoCellAnchor>
  <xdr:twoCellAnchor>
    <xdr:from>
      <xdr:col>15</xdr:col>
      <xdr:colOff>9525</xdr:colOff>
      <xdr:row>3</xdr:row>
      <xdr:rowOff>0</xdr:rowOff>
    </xdr:from>
    <xdr:to>
      <xdr:col>16</xdr:col>
      <xdr:colOff>219075</xdr:colOff>
      <xdr:row>5</xdr:row>
      <xdr:rowOff>161925</xdr:rowOff>
    </xdr:to>
    <xdr:sp macro="" textlink="">
      <xdr:nvSpPr>
        <xdr:cNvPr id="5" name="Rectángulo redondeado 4">
          <a:hlinkClick xmlns:r="http://schemas.openxmlformats.org/officeDocument/2006/relationships" r:id="rId2"/>
        </xdr:cNvPr>
        <xdr:cNvSpPr/>
      </xdr:nvSpPr>
      <xdr:spPr>
        <a:xfrm>
          <a:off x="11610975" y="571500"/>
          <a:ext cx="971550" cy="542925"/>
        </a:xfrm>
        <a:prstGeom prst="roundRect">
          <a:avLst/>
        </a:prstGeom>
        <a:effectLst>
          <a:softEdge rad="31750"/>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C" sz="1800" b="1"/>
            <a:t>Índice</a:t>
          </a:r>
        </a:p>
      </xdr:txBody>
    </xdr:sp>
    <xdr:clientData/>
  </xdr:twoCellAnchor>
  <xdr:twoCellAnchor editAs="oneCell">
    <xdr:from>
      <xdr:col>0</xdr:col>
      <xdr:colOff>9525</xdr:colOff>
      <xdr:row>0</xdr:row>
      <xdr:rowOff>0</xdr:rowOff>
    </xdr:from>
    <xdr:to>
      <xdr:col>4</xdr:col>
      <xdr:colOff>876300</xdr:colOff>
      <xdr:row>3</xdr:row>
      <xdr:rowOff>188383</xdr:rowOff>
    </xdr:to>
    <xdr:pic>
      <xdr:nvPicPr>
        <xdr:cNvPr id="10" name="Imagen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779" t="23076" r="14017" b="25642"/>
        <a:stretch/>
      </xdr:blipFill>
      <xdr:spPr>
        <a:xfrm>
          <a:off x="9525" y="0"/>
          <a:ext cx="2028825" cy="759883"/>
        </a:xfrm>
        <a:prstGeom prst="rect">
          <a:avLst/>
        </a:prstGeom>
      </xdr:spPr>
    </xdr:pic>
    <xdr:clientData/>
  </xdr:twoCellAnchor>
  <xdr:twoCellAnchor>
    <xdr:from>
      <xdr:col>15</xdr:col>
      <xdr:colOff>9525</xdr:colOff>
      <xdr:row>3</xdr:row>
      <xdr:rowOff>0</xdr:rowOff>
    </xdr:from>
    <xdr:to>
      <xdr:col>16</xdr:col>
      <xdr:colOff>219075</xdr:colOff>
      <xdr:row>5</xdr:row>
      <xdr:rowOff>161925</xdr:rowOff>
    </xdr:to>
    <xdr:sp macro="" textlink="">
      <xdr:nvSpPr>
        <xdr:cNvPr id="11" name="Rectángulo redondeado 10">
          <a:hlinkClick xmlns:r="http://schemas.openxmlformats.org/officeDocument/2006/relationships" r:id="rId2"/>
        </xdr:cNvPr>
        <xdr:cNvSpPr/>
      </xdr:nvSpPr>
      <xdr:spPr>
        <a:xfrm>
          <a:off x="11610975" y="571500"/>
          <a:ext cx="971550" cy="542925"/>
        </a:xfrm>
        <a:prstGeom prst="roundRect">
          <a:avLst/>
        </a:prstGeom>
        <a:effectLst>
          <a:softEdge rad="31750"/>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C" sz="1800" b="1"/>
            <a:t>Índice</a:t>
          </a:r>
        </a:p>
      </xdr:txBody>
    </xdr:sp>
    <xdr:clientData/>
  </xdr:twoCellAnchor>
  <xdr:twoCellAnchor>
    <xdr:from>
      <xdr:col>13</xdr:col>
      <xdr:colOff>114300</xdr:colOff>
      <xdr:row>26</xdr:row>
      <xdr:rowOff>114300</xdr:rowOff>
    </xdr:from>
    <xdr:to>
      <xdr:col>13</xdr:col>
      <xdr:colOff>685800</xdr:colOff>
      <xdr:row>28</xdr:row>
      <xdr:rowOff>47625</xdr:rowOff>
    </xdr:to>
    <xdr:sp macro="" textlink="">
      <xdr:nvSpPr>
        <xdr:cNvPr id="12" name="Flecha derecha 7"/>
        <xdr:cNvSpPr/>
      </xdr:nvSpPr>
      <xdr:spPr>
        <a:xfrm>
          <a:off x="10191750" y="22898100"/>
          <a:ext cx="571500" cy="314325"/>
        </a:xfrm>
        <a:prstGeom prst="rightArrow">
          <a:avLst/>
        </a:prstGeom>
        <a:solidFill>
          <a:srgbClr val="FF0000"/>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C" sz="1100"/>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381000</xdr:colOff>
      <xdr:row>0</xdr:row>
      <xdr:rowOff>104775</xdr:rowOff>
    </xdr:from>
    <xdr:to>
      <xdr:col>16</xdr:col>
      <xdr:colOff>446064</xdr:colOff>
      <xdr:row>36</xdr:row>
      <xdr:rowOff>75346</xdr:rowOff>
    </xdr:to>
    <xdr:pic>
      <xdr:nvPicPr>
        <xdr:cNvPr id="2" name="Imagen 1"/>
        <xdr:cNvPicPr>
          <a:picLocks noChangeAspect="1"/>
        </xdr:cNvPicPr>
      </xdr:nvPicPr>
      <xdr:blipFill>
        <a:blip xmlns:r="http://schemas.openxmlformats.org/officeDocument/2006/relationships" r:embed="rId1"/>
        <a:stretch>
          <a:fillRect/>
        </a:stretch>
      </xdr:blipFill>
      <xdr:spPr>
        <a:xfrm>
          <a:off x="381000" y="104775"/>
          <a:ext cx="12885714" cy="6828571"/>
        </a:xfrm>
        <a:prstGeom prst="rect">
          <a:avLst/>
        </a:prstGeom>
      </xdr:spPr>
    </xdr:pic>
    <xdr:clientData/>
  </xdr:twoCellAnchor>
  <xdr:twoCellAnchor editAs="oneCell">
    <xdr:from>
      <xdr:col>1</xdr:col>
      <xdr:colOff>266700</xdr:colOff>
      <xdr:row>35</xdr:row>
      <xdr:rowOff>123825</xdr:rowOff>
    </xdr:from>
    <xdr:to>
      <xdr:col>13</xdr:col>
      <xdr:colOff>151271</xdr:colOff>
      <xdr:row>63</xdr:row>
      <xdr:rowOff>142206</xdr:rowOff>
    </xdr:to>
    <xdr:pic>
      <xdr:nvPicPr>
        <xdr:cNvPr id="3" name="Imagen 2"/>
        <xdr:cNvPicPr>
          <a:picLocks noChangeAspect="1"/>
        </xdr:cNvPicPr>
      </xdr:nvPicPr>
      <xdr:blipFill>
        <a:blip xmlns:r="http://schemas.openxmlformats.org/officeDocument/2006/relationships" r:embed="rId2"/>
        <a:stretch>
          <a:fillRect/>
        </a:stretch>
      </xdr:blipFill>
      <xdr:spPr>
        <a:xfrm>
          <a:off x="1028700" y="6791325"/>
          <a:ext cx="9028571" cy="5352381"/>
        </a:xfrm>
        <a:prstGeom prst="rect">
          <a:avLst/>
        </a:prstGeom>
      </xdr:spPr>
    </xdr:pic>
    <xdr:clientData/>
  </xdr:twoCellAnchor>
  <xdr:twoCellAnchor editAs="oneCell">
    <xdr:from>
      <xdr:col>1</xdr:col>
      <xdr:colOff>257175</xdr:colOff>
      <xdr:row>65</xdr:row>
      <xdr:rowOff>85725</xdr:rowOff>
    </xdr:from>
    <xdr:to>
      <xdr:col>13</xdr:col>
      <xdr:colOff>236984</xdr:colOff>
      <xdr:row>92</xdr:row>
      <xdr:rowOff>37463</xdr:rowOff>
    </xdr:to>
    <xdr:pic>
      <xdr:nvPicPr>
        <xdr:cNvPr id="4" name="Imagen 3"/>
        <xdr:cNvPicPr>
          <a:picLocks noChangeAspect="1"/>
        </xdr:cNvPicPr>
      </xdr:nvPicPr>
      <xdr:blipFill>
        <a:blip xmlns:r="http://schemas.openxmlformats.org/officeDocument/2006/relationships" r:embed="rId3"/>
        <a:stretch>
          <a:fillRect/>
        </a:stretch>
      </xdr:blipFill>
      <xdr:spPr>
        <a:xfrm>
          <a:off x="1019175" y="12468225"/>
          <a:ext cx="9123809" cy="5095238"/>
        </a:xfrm>
        <a:prstGeom prst="rect">
          <a:avLst/>
        </a:prstGeom>
      </xdr:spPr>
    </xdr:pic>
    <xdr:clientData/>
  </xdr:twoCellAnchor>
  <xdr:twoCellAnchor editAs="oneCell">
    <xdr:from>
      <xdr:col>1</xdr:col>
      <xdr:colOff>0</xdr:colOff>
      <xdr:row>95</xdr:row>
      <xdr:rowOff>0</xdr:rowOff>
    </xdr:from>
    <xdr:to>
      <xdr:col>14</xdr:col>
      <xdr:colOff>741593</xdr:colOff>
      <xdr:row>121</xdr:row>
      <xdr:rowOff>170809</xdr:rowOff>
    </xdr:to>
    <xdr:pic>
      <xdr:nvPicPr>
        <xdr:cNvPr id="5" name="Imagen 4"/>
        <xdr:cNvPicPr>
          <a:picLocks noChangeAspect="1"/>
        </xdr:cNvPicPr>
      </xdr:nvPicPr>
      <xdr:blipFill>
        <a:blip xmlns:r="http://schemas.openxmlformats.org/officeDocument/2006/relationships" r:embed="rId4"/>
        <a:stretch>
          <a:fillRect/>
        </a:stretch>
      </xdr:blipFill>
      <xdr:spPr>
        <a:xfrm>
          <a:off x="762000" y="18097500"/>
          <a:ext cx="10857143" cy="5123809"/>
        </a:xfrm>
        <a:prstGeom prst="rect">
          <a:avLst/>
        </a:prstGeom>
      </xdr:spPr>
    </xdr:pic>
    <xdr:clientData/>
  </xdr:twoCellAnchor>
  <xdr:twoCellAnchor editAs="oneCell">
    <xdr:from>
      <xdr:col>1</xdr:col>
      <xdr:colOff>0</xdr:colOff>
      <xdr:row>124</xdr:row>
      <xdr:rowOff>0</xdr:rowOff>
    </xdr:from>
    <xdr:to>
      <xdr:col>12</xdr:col>
      <xdr:colOff>427524</xdr:colOff>
      <xdr:row>145</xdr:row>
      <xdr:rowOff>18548</xdr:rowOff>
    </xdr:to>
    <xdr:pic>
      <xdr:nvPicPr>
        <xdr:cNvPr id="6" name="Imagen 5"/>
        <xdr:cNvPicPr>
          <a:picLocks noChangeAspect="1"/>
        </xdr:cNvPicPr>
      </xdr:nvPicPr>
      <xdr:blipFill>
        <a:blip xmlns:r="http://schemas.openxmlformats.org/officeDocument/2006/relationships" r:embed="rId5"/>
        <a:stretch>
          <a:fillRect/>
        </a:stretch>
      </xdr:blipFill>
      <xdr:spPr>
        <a:xfrm>
          <a:off x="762000" y="23622000"/>
          <a:ext cx="8809524" cy="4019048"/>
        </a:xfrm>
        <a:prstGeom prst="rect">
          <a:avLst/>
        </a:prstGeom>
      </xdr:spPr>
    </xdr:pic>
    <xdr:clientData/>
  </xdr:twoCellAnchor>
  <xdr:twoCellAnchor editAs="oneCell">
    <xdr:from>
      <xdr:col>1</xdr:col>
      <xdr:colOff>0</xdr:colOff>
      <xdr:row>147</xdr:row>
      <xdr:rowOff>0</xdr:rowOff>
    </xdr:from>
    <xdr:to>
      <xdr:col>11</xdr:col>
      <xdr:colOff>703809</xdr:colOff>
      <xdr:row>167</xdr:row>
      <xdr:rowOff>132857</xdr:rowOff>
    </xdr:to>
    <xdr:pic>
      <xdr:nvPicPr>
        <xdr:cNvPr id="7" name="Imagen 6"/>
        <xdr:cNvPicPr>
          <a:picLocks noChangeAspect="1"/>
        </xdr:cNvPicPr>
      </xdr:nvPicPr>
      <xdr:blipFill>
        <a:blip xmlns:r="http://schemas.openxmlformats.org/officeDocument/2006/relationships" r:embed="rId6"/>
        <a:stretch>
          <a:fillRect/>
        </a:stretch>
      </xdr:blipFill>
      <xdr:spPr>
        <a:xfrm>
          <a:off x="762000" y="28003500"/>
          <a:ext cx="8323809" cy="3942857"/>
        </a:xfrm>
        <a:prstGeom prst="rect">
          <a:avLst/>
        </a:prstGeom>
      </xdr:spPr>
    </xdr:pic>
    <xdr:clientData/>
  </xdr:twoCellAnchor>
  <xdr:twoCellAnchor editAs="oneCell">
    <xdr:from>
      <xdr:col>1</xdr:col>
      <xdr:colOff>0</xdr:colOff>
      <xdr:row>170</xdr:row>
      <xdr:rowOff>0</xdr:rowOff>
    </xdr:from>
    <xdr:to>
      <xdr:col>11</xdr:col>
      <xdr:colOff>665714</xdr:colOff>
      <xdr:row>189</xdr:row>
      <xdr:rowOff>47167</xdr:rowOff>
    </xdr:to>
    <xdr:pic>
      <xdr:nvPicPr>
        <xdr:cNvPr id="8" name="Imagen 7"/>
        <xdr:cNvPicPr>
          <a:picLocks noChangeAspect="1"/>
        </xdr:cNvPicPr>
      </xdr:nvPicPr>
      <xdr:blipFill>
        <a:blip xmlns:r="http://schemas.openxmlformats.org/officeDocument/2006/relationships" r:embed="rId7"/>
        <a:stretch>
          <a:fillRect/>
        </a:stretch>
      </xdr:blipFill>
      <xdr:spPr>
        <a:xfrm>
          <a:off x="762000" y="32385000"/>
          <a:ext cx="8285714" cy="3666667"/>
        </a:xfrm>
        <a:prstGeom prst="rect">
          <a:avLst/>
        </a:prstGeom>
      </xdr:spPr>
    </xdr:pic>
    <xdr:clientData/>
  </xdr:twoCellAnchor>
  <xdr:twoCellAnchor editAs="oneCell">
    <xdr:from>
      <xdr:col>1</xdr:col>
      <xdr:colOff>0</xdr:colOff>
      <xdr:row>190</xdr:row>
      <xdr:rowOff>0</xdr:rowOff>
    </xdr:from>
    <xdr:to>
      <xdr:col>11</xdr:col>
      <xdr:colOff>475238</xdr:colOff>
      <xdr:row>207</xdr:row>
      <xdr:rowOff>190071</xdr:rowOff>
    </xdr:to>
    <xdr:pic>
      <xdr:nvPicPr>
        <xdr:cNvPr id="9" name="Imagen 8"/>
        <xdr:cNvPicPr>
          <a:picLocks noChangeAspect="1"/>
        </xdr:cNvPicPr>
      </xdr:nvPicPr>
      <xdr:blipFill>
        <a:blip xmlns:r="http://schemas.openxmlformats.org/officeDocument/2006/relationships" r:embed="rId8"/>
        <a:stretch>
          <a:fillRect/>
        </a:stretch>
      </xdr:blipFill>
      <xdr:spPr>
        <a:xfrm>
          <a:off x="762000" y="36195000"/>
          <a:ext cx="8095238" cy="3428571"/>
        </a:xfrm>
        <a:prstGeom prst="rect">
          <a:avLst/>
        </a:prstGeom>
      </xdr:spPr>
    </xdr:pic>
    <xdr:clientData/>
  </xdr:twoCellAnchor>
  <xdr:twoCellAnchor editAs="oneCell">
    <xdr:from>
      <xdr:col>1</xdr:col>
      <xdr:colOff>0</xdr:colOff>
      <xdr:row>212</xdr:row>
      <xdr:rowOff>0</xdr:rowOff>
    </xdr:from>
    <xdr:to>
      <xdr:col>13</xdr:col>
      <xdr:colOff>903619</xdr:colOff>
      <xdr:row>241</xdr:row>
      <xdr:rowOff>161214</xdr:rowOff>
    </xdr:to>
    <xdr:pic>
      <xdr:nvPicPr>
        <xdr:cNvPr id="10" name="Imagen 9"/>
        <xdr:cNvPicPr>
          <a:picLocks noChangeAspect="1"/>
        </xdr:cNvPicPr>
      </xdr:nvPicPr>
      <xdr:blipFill>
        <a:blip xmlns:r="http://schemas.openxmlformats.org/officeDocument/2006/relationships" r:embed="rId9"/>
        <a:stretch>
          <a:fillRect/>
        </a:stretch>
      </xdr:blipFill>
      <xdr:spPr>
        <a:xfrm>
          <a:off x="762000" y="40386000"/>
          <a:ext cx="10047619" cy="5685714"/>
        </a:xfrm>
        <a:prstGeom prst="rect">
          <a:avLst/>
        </a:prstGeom>
      </xdr:spPr>
    </xdr:pic>
    <xdr:clientData/>
  </xdr:twoCellAnchor>
  <xdr:twoCellAnchor editAs="oneCell">
    <xdr:from>
      <xdr:col>1</xdr:col>
      <xdr:colOff>0</xdr:colOff>
      <xdr:row>244</xdr:row>
      <xdr:rowOff>0</xdr:rowOff>
    </xdr:from>
    <xdr:to>
      <xdr:col>12</xdr:col>
      <xdr:colOff>303714</xdr:colOff>
      <xdr:row>270</xdr:row>
      <xdr:rowOff>56500</xdr:rowOff>
    </xdr:to>
    <xdr:pic>
      <xdr:nvPicPr>
        <xdr:cNvPr id="11" name="Imagen 10"/>
        <xdr:cNvPicPr>
          <a:picLocks noChangeAspect="1"/>
        </xdr:cNvPicPr>
      </xdr:nvPicPr>
      <xdr:blipFill>
        <a:blip xmlns:r="http://schemas.openxmlformats.org/officeDocument/2006/relationships" r:embed="rId10"/>
        <a:stretch>
          <a:fillRect/>
        </a:stretch>
      </xdr:blipFill>
      <xdr:spPr>
        <a:xfrm>
          <a:off x="762000" y="46482000"/>
          <a:ext cx="8685714" cy="5200000"/>
        </a:xfrm>
        <a:prstGeom prst="rect">
          <a:avLst/>
        </a:prstGeom>
      </xdr:spPr>
    </xdr:pic>
    <xdr:clientData/>
  </xdr:twoCellAnchor>
  <xdr:twoCellAnchor editAs="oneCell">
    <xdr:from>
      <xdr:col>1</xdr:col>
      <xdr:colOff>323850</xdr:colOff>
      <xdr:row>13</xdr:row>
      <xdr:rowOff>142875</xdr:rowOff>
    </xdr:from>
    <xdr:to>
      <xdr:col>12</xdr:col>
      <xdr:colOff>75183</xdr:colOff>
      <xdr:row>38</xdr:row>
      <xdr:rowOff>75613</xdr:rowOff>
    </xdr:to>
    <xdr:pic>
      <xdr:nvPicPr>
        <xdr:cNvPr id="12" name="Imagen 11"/>
        <xdr:cNvPicPr>
          <a:picLocks noChangeAspect="1"/>
        </xdr:cNvPicPr>
      </xdr:nvPicPr>
      <xdr:blipFill>
        <a:blip xmlns:r="http://schemas.openxmlformats.org/officeDocument/2006/relationships" r:embed="rId11"/>
        <a:stretch>
          <a:fillRect/>
        </a:stretch>
      </xdr:blipFill>
      <xdr:spPr>
        <a:xfrm>
          <a:off x="1085850" y="2619375"/>
          <a:ext cx="8133333" cy="4695238"/>
        </a:xfrm>
        <a:prstGeom prst="rect">
          <a:avLst/>
        </a:prstGeom>
      </xdr:spPr>
    </xdr:pic>
    <xdr:clientData/>
  </xdr:twoCellAnchor>
  <xdr:twoCellAnchor editAs="oneCell">
    <xdr:from>
      <xdr:col>2</xdr:col>
      <xdr:colOff>0</xdr:colOff>
      <xdr:row>272</xdr:row>
      <xdr:rowOff>0</xdr:rowOff>
    </xdr:from>
    <xdr:to>
      <xdr:col>12</xdr:col>
      <xdr:colOff>513333</xdr:colOff>
      <xdr:row>296</xdr:row>
      <xdr:rowOff>123238</xdr:rowOff>
    </xdr:to>
    <xdr:pic>
      <xdr:nvPicPr>
        <xdr:cNvPr id="13" name="Imagen 12"/>
        <xdr:cNvPicPr>
          <a:picLocks noChangeAspect="1"/>
        </xdr:cNvPicPr>
      </xdr:nvPicPr>
      <xdr:blipFill>
        <a:blip xmlns:r="http://schemas.openxmlformats.org/officeDocument/2006/relationships" r:embed="rId11"/>
        <a:stretch>
          <a:fillRect/>
        </a:stretch>
      </xdr:blipFill>
      <xdr:spPr>
        <a:xfrm>
          <a:off x="1524000" y="51816000"/>
          <a:ext cx="8133333" cy="4695238"/>
        </a:xfrm>
        <a:prstGeom prst="rect">
          <a:avLst/>
        </a:prstGeom>
      </xdr:spPr>
    </xdr:pic>
    <xdr:clientData/>
  </xdr:twoCellAnchor>
  <xdr:twoCellAnchor editAs="oneCell">
    <xdr:from>
      <xdr:col>1</xdr:col>
      <xdr:colOff>0</xdr:colOff>
      <xdr:row>302</xdr:row>
      <xdr:rowOff>0</xdr:rowOff>
    </xdr:from>
    <xdr:to>
      <xdr:col>13</xdr:col>
      <xdr:colOff>694095</xdr:colOff>
      <xdr:row>327</xdr:row>
      <xdr:rowOff>47024</xdr:rowOff>
    </xdr:to>
    <xdr:pic>
      <xdr:nvPicPr>
        <xdr:cNvPr id="14" name="Imagen 13"/>
        <xdr:cNvPicPr>
          <a:picLocks noChangeAspect="1"/>
        </xdr:cNvPicPr>
      </xdr:nvPicPr>
      <xdr:blipFill>
        <a:blip xmlns:r="http://schemas.openxmlformats.org/officeDocument/2006/relationships" r:embed="rId12"/>
        <a:stretch>
          <a:fillRect/>
        </a:stretch>
      </xdr:blipFill>
      <xdr:spPr>
        <a:xfrm>
          <a:off x="762000" y="57531000"/>
          <a:ext cx="9838095" cy="4809524"/>
        </a:xfrm>
        <a:prstGeom prst="rect">
          <a:avLst/>
        </a:prstGeom>
      </xdr:spPr>
    </xdr:pic>
    <xdr:clientData/>
  </xdr:twoCellAnchor>
  <xdr:twoCellAnchor editAs="oneCell">
    <xdr:from>
      <xdr:col>1</xdr:col>
      <xdr:colOff>0</xdr:colOff>
      <xdr:row>330</xdr:row>
      <xdr:rowOff>0</xdr:rowOff>
    </xdr:from>
    <xdr:to>
      <xdr:col>8</xdr:col>
      <xdr:colOff>218381</xdr:colOff>
      <xdr:row>350</xdr:row>
      <xdr:rowOff>66190</xdr:rowOff>
    </xdr:to>
    <xdr:pic>
      <xdr:nvPicPr>
        <xdr:cNvPr id="15" name="Imagen 14"/>
        <xdr:cNvPicPr>
          <a:picLocks noChangeAspect="1"/>
        </xdr:cNvPicPr>
      </xdr:nvPicPr>
      <xdr:blipFill>
        <a:blip xmlns:r="http://schemas.openxmlformats.org/officeDocument/2006/relationships" r:embed="rId13"/>
        <a:stretch>
          <a:fillRect/>
        </a:stretch>
      </xdr:blipFill>
      <xdr:spPr>
        <a:xfrm>
          <a:off x="762000" y="62865000"/>
          <a:ext cx="5552381" cy="3876190"/>
        </a:xfrm>
        <a:prstGeom prst="rect">
          <a:avLst/>
        </a:prstGeom>
      </xdr:spPr>
    </xdr:pic>
    <xdr:clientData/>
  </xdr:twoCellAnchor>
  <xdr:twoCellAnchor editAs="oneCell">
    <xdr:from>
      <xdr:col>1</xdr:col>
      <xdr:colOff>0</xdr:colOff>
      <xdr:row>352</xdr:row>
      <xdr:rowOff>0</xdr:rowOff>
    </xdr:from>
    <xdr:to>
      <xdr:col>8</xdr:col>
      <xdr:colOff>151714</xdr:colOff>
      <xdr:row>371</xdr:row>
      <xdr:rowOff>9071</xdr:rowOff>
    </xdr:to>
    <xdr:pic>
      <xdr:nvPicPr>
        <xdr:cNvPr id="16" name="Imagen 15"/>
        <xdr:cNvPicPr>
          <a:picLocks noChangeAspect="1"/>
        </xdr:cNvPicPr>
      </xdr:nvPicPr>
      <xdr:blipFill>
        <a:blip xmlns:r="http://schemas.openxmlformats.org/officeDocument/2006/relationships" r:embed="rId14"/>
        <a:stretch>
          <a:fillRect/>
        </a:stretch>
      </xdr:blipFill>
      <xdr:spPr>
        <a:xfrm>
          <a:off x="762000" y="67056000"/>
          <a:ext cx="5485714" cy="3628571"/>
        </a:xfrm>
        <a:prstGeom prst="rect">
          <a:avLst/>
        </a:prstGeom>
      </xdr:spPr>
    </xdr:pic>
    <xdr:clientData/>
  </xdr:twoCellAnchor>
  <xdr:twoCellAnchor editAs="oneCell">
    <xdr:from>
      <xdr:col>1</xdr:col>
      <xdr:colOff>0</xdr:colOff>
      <xdr:row>373</xdr:row>
      <xdr:rowOff>0</xdr:rowOff>
    </xdr:from>
    <xdr:to>
      <xdr:col>8</xdr:col>
      <xdr:colOff>189809</xdr:colOff>
      <xdr:row>394</xdr:row>
      <xdr:rowOff>75690</xdr:rowOff>
    </xdr:to>
    <xdr:pic>
      <xdr:nvPicPr>
        <xdr:cNvPr id="17" name="Imagen 16"/>
        <xdr:cNvPicPr>
          <a:picLocks noChangeAspect="1"/>
        </xdr:cNvPicPr>
      </xdr:nvPicPr>
      <xdr:blipFill>
        <a:blip xmlns:r="http://schemas.openxmlformats.org/officeDocument/2006/relationships" r:embed="rId15"/>
        <a:stretch>
          <a:fillRect/>
        </a:stretch>
      </xdr:blipFill>
      <xdr:spPr>
        <a:xfrm>
          <a:off x="762000" y="71056500"/>
          <a:ext cx="5523809" cy="4076190"/>
        </a:xfrm>
        <a:prstGeom prst="rect">
          <a:avLst/>
        </a:prstGeom>
      </xdr:spPr>
    </xdr:pic>
    <xdr:clientData/>
  </xdr:twoCellAnchor>
  <xdr:twoCellAnchor editAs="oneCell">
    <xdr:from>
      <xdr:col>1</xdr:col>
      <xdr:colOff>0</xdr:colOff>
      <xdr:row>396</xdr:row>
      <xdr:rowOff>0</xdr:rowOff>
    </xdr:from>
    <xdr:to>
      <xdr:col>8</xdr:col>
      <xdr:colOff>18381</xdr:colOff>
      <xdr:row>413</xdr:row>
      <xdr:rowOff>37690</xdr:rowOff>
    </xdr:to>
    <xdr:pic>
      <xdr:nvPicPr>
        <xdr:cNvPr id="18" name="Imagen 17"/>
        <xdr:cNvPicPr>
          <a:picLocks noChangeAspect="1"/>
        </xdr:cNvPicPr>
      </xdr:nvPicPr>
      <xdr:blipFill>
        <a:blip xmlns:r="http://schemas.openxmlformats.org/officeDocument/2006/relationships" r:embed="rId16"/>
        <a:stretch>
          <a:fillRect/>
        </a:stretch>
      </xdr:blipFill>
      <xdr:spPr>
        <a:xfrm>
          <a:off x="762000" y="75438000"/>
          <a:ext cx="5352381" cy="3276190"/>
        </a:xfrm>
        <a:prstGeom prst="rect">
          <a:avLst/>
        </a:prstGeom>
      </xdr:spPr>
    </xdr:pic>
    <xdr:clientData/>
  </xdr:twoCellAnchor>
  <xdr:twoCellAnchor editAs="oneCell">
    <xdr:from>
      <xdr:col>1</xdr:col>
      <xdr:colOff>19049</xdr:colOff>
      <xdr:row>415</xdr:row>
      <xdr:rowOff>38100</xdr:rowOff>
    </xdr:from>
    <xdr:to>
      <xdr:col>12</xdr:col>
      <xdr:colOff>123824</xdr:colOff>
      <xdr:row>441</xdr:row>
      <xdr:rowOff>115390</xdr:rowOff>
    </xdr:to>
    <xdr:pic>
      <xdr:nvPicPr>
        <xdr:cNvPr id="19" name="Imagen 18"/>
        <xdr:cNvPicPr>
          <a:picLocks noChangeAspect="1"/>
        </xdr:cNvPicPr>
      </xdr:nvPicPr>
      <xdr:blipFill>
        <a:blip xmlns:r="http://schemas.openxmlformats.org/officeDocument/2006/relationships" r:embed="rId17"/>
        <a:stretch>
          <a:fillRect/>
        </a:stretch>
      </xdr:blipFill>
      <xdr:spPr>
        <a:xfrm>
          <a:off x="781049" y="79286100"/>
          <a:ext cx="8486775" cy="5030290"/>
        </a:xfrm>
        <a:prstGeom prst="rect">
          <a:avLst/>
        </a:prstGeom>
      </xdr:spPr>
    </xdr:pic>
    <xdr:clientData/>
  </xdr:twoCellAnchor>
  <xdr:twoCellAnchor editAs="oneCell">
    <xdr:from>
      <xdr:col>1</xdr:col>
      <xdr:colOff>0</xdr:colOff>
      <xdr:row>436</xdr:row>
      <xdr:rowOff>47625</xdr:rowOff>
    </xdr:from>
    <xdr:to>
      <xdr:col>12</xdr:col>
      <xdr:colOff>684667</xdr:colOff>
      <xdr:row>465</xdr:row>
      <xdr:rowOff>18363</xdr:rowOff>
    </xdr:to>
    <xdr:pic>
      <xdr:nvPicPr>
        <xdr:cNvPr id="20" name="Imagen 19"/>
        <xdr:cNvPicPr>
          <a:picLocks noChangeAspect="1"/>
        </xdr:cNvPicPr>
      </xdr:nvPicPr>
      <xdr:blipFill>
        <a:blip xmlns:r="http://schemas.openxmlformats.org/officeDocument/2006/relationships" r:embed="rId18"/>
        <a:stretch>
          <a:fillRect/>
        </a:stretch>
      </xdr:blipFill>
      <xdr:spPr>
        <a:xfrm>
          <a:off x="762000" y="83105625"/>
          <a:ext cx="9066667" cy="54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485775</xdr:colOff>
      <xdr:row>2</xdr:row>
      <xdr:rowOff>123825</xdr:rowOff>
    </xdr:from>
    <xdr:to>
      <xdr:col>9</xdr:col>
      <xdr:colOff>165052</xdr:colOff>
      <xdr:row>20</xdr:row>
      <xdr:rowOff>111145</xdr:rowOff>
    </xdr:to>
    <xdr:sp macro="" textlink="">
      <xdr:nvSpPr>
        <xdr:cNvPr id="2" name="CuadroTexto 3"/>
        <xdr:cNvSpPr txBox="1"/>
      </xdr:nvSpPr>
      <xdr:spPr>
        <a:xfrm>
          <a:off x="485775" y="504825"/>
          <a:ext cx="6537277" cy="3416320"/>
        </a:xfrm>
        <a:prstGeom prst="rect">
          <a:avLst/>
        </a:prstGeom>
        <a:noFill/>
      </xdr:spPr>
      <xdr:txBody>
        <a:bodyPr wrap="square" rtlCol="0">
          <a:spAutoFit/>
        </a:bodyPr>
        <a:lstStyle>
          <a:defPPr>
            <a:defRPr lang="es-EC"/>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342900" indent="-342900">
            <a:buFont typeface="+mj-lt"/>
            <a:buAutoNum type="arabicPeriod"/>
          </a:pPr>
          <a:r>
            <a:rPr lang="es-EC" sz="2400"/>
            <a:t>Definición del año</a:t>
          </a:r>
        </a:p>
        <a:p>
          <a:pPr marL="342900" indent="-342900">
            <a:buFont typeface="+mj-lt"/>
            <a:buAutoNum type="arabicPeriod"/>
          </a:pPr>
          <a:r>
            <a:rPr lang="es-EC" sz="2400"/>
            <a:t>Cambios en la Metodología</a:t>
          </a:r>
        </a:p>
        <a:p>
          <a:pPr marL="342900" indent="-342900">
            <a:buFont typeface="+mj-lt"/>
            <a:buAutoNum type="arabicPeriod"/>
          </a:pPr>
          <a:r>
            <a:rPr lang="es-EC" sz="2400"/>
            <a:t>Criterios  a potenciar</a:t>
          </a:r>
        </a:p>
        <a:p>
          <a:pPr marL="342900" indent="-342900">
            <a:buFont typeface="+mj-lt"/>
            <a:buAutoNum type="arabicPeriod"/>
          </a:pPr>
          <a:r>
            <a:rPr lang="es-EC" sz="2400"/>
            <a:t>Definiciones de variables influyentes </a:t>
          </a:r>
        </a:p>
        <a:p>
          <a:pPr marL="342900" indent="-342900">
            <a:buFont typeface="+mj-lt"/>
            <a:buAutoNum type="arabicPeriod"/>
          </a:pPr>
          <a:r>
            <a:rPr lang="es-EC" sz="2400"/>
            <a:t>Prueba de sistema a ver que está saliendo con los criterios de Máximas autoridades.</a:t>
          </a:r>
        </a:p>
        <a:p>
          <a:pPr marL="342900" indent="-342900">
            <a:buFont typeface="+mj-lt"/>
            <a:buAutoNum type="arabicPeriod"/>
          </a:pPr>
          <a:r>
            <a:rPr lang="es-EC" sz="2400"/>
            <a:t>Definición de actores</a:t>
          </a:r>
        </a:p>
        <a:p>
          <a:pPr marL="342900" indent="-342900">
            <a:buFont typeface="+mj-lt"/>
            <a:buAutoNum type="arabicPeriod"/>
          </a:pPr>
          <a:r>
            <a:rPr lang="es-EC" sz="2400"/>
            <a:t>Cronograma</a:t>
          </a:r>
        </a:p>
        <a:p>
          <a:endParaRPr lang="es-EC" sz="24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485775</xdr:colOff>
      <xdr:row>2</xdr:row>
      <xdr:rowOff>123825</xdr:rowOff>
    </xdr:from>
    <xdr:to>
      <xdr:col>9</xdr:col>
      <xdr:colOff>165052</xdr:colOff>
      <xdr:row>20</xdr:row>
      <xdr:rowOff>111145</xdr:rowOff>
    </xdr:to>
    <xdr:sp macro="" textlink="">
      <xdr:nvSpPr>
        <xdr:cNvPr id="2" name="CuadroTexto 3"/>
        <xdr:cNvSpPr txBox="1"/>
      </xdr:nvSpPr>
      <xdr:spPr>
        <a:xfrm>
          <a:off x="485775" y="504825"/>
          <a:ext cx="9518602" cy="3416320"/>
        </a:xfrm>
        <a:prstGeom prst="rect">
          <a:avLst/>
        </a:prstGeom>
        <a:noFill/>
      </xdr:spPr>
      <xdr:txBody>
        <a:bodyPr wrap="square" rtlCol="0">
          <a:spAutoFit/>
        </a:bodyPr>
        <a:lstStyle>
          <a:defPPr>
            <a:defRPr lang="es-EC"/>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342900" indent="-342900">
            <a:buFont typeface="+mj-lt"/>
            <a:buAutoNum type="arabicPeriod"/>
          </a:pPr>
          <a:r>
            <a:rPr lang="es-EC" sz="2400"/>
            <a:t>Definición del año</a:t>
          </a:r>
        </a:p>
        <a:p>
          <a:pPr marL="342900" indent="-342900">
            <a:buFont typeface="+mj-lt"/>
            <a:buAutoNum type="arabicPeriod"/>
          </a:pPr>
          <a:r>
            <a:rPr lang="es-EC" sz="2400"/>
            <a:t>Cambios en la Metodología</a:t>
          </a:r>
        </a:p>
        <a:p>
          <a:pPr marL="342900" indent="-342900">
            <a:buFont typeface="+mj-lt"/>
            <a:buAutoNum type="arabicPeriod"/>
          </a:pPr>
          <a:r>
            <a:rPr lang="es-EC" sz="2400"/>
            <a:t>Criterios  a potenciar</a:t>
          </a:r>
        </a:p>
        <a:p>
          <a:pPr marL="342900" indent="-342900">
            <a:buFont typeface="+mj-lt"/>
            <a:buAutoNum type="arabicPeriod"/>
          </a:pPr>
          <a:r>
            <a:rPr lang="es-EC" sz="2400"/>
            <a:t>Definiciones de variables influyentes </a:t>
          </a:r>
        </a:p>
        <a:p>
          <a:pPr marL="342900" indent="-342900">
            <a:buFont typeface="+mj-lt"/>
            <a:buAutoNum type="arabicPeriod"/>
          </a:pPr>
          <a:r>
            <a:rPr lang="es-EC" sz="2400"/>
            <a:t>Prueba de sistema a ver que está saliendo con los criterios de Máximas autoridades.</a:t>
          </a:r>
        </a:p>
        <a:p>
          <a:pPr marL="342900" indent="-342900">
            <a:buFont typeface="+mj-lt"/>
            <a:buAutoNum type="arabicPeriod"/>
          </a:pPr>
          <a:r>
            <a:rPr lang="es-EC" sz="2400"/>
            <a:t>Definición de actores</a:t>
          </a:r>
        </a:p>
        <a:p>
          <a:pPr marL="342900" indent="-342900">
            <a:buFont typeface="+mj-lt"/>
            <a:buAutoNum type="arabicPeriod"/>
          </a:pPr>
          <a:r>
            <a:rPr lang="es-EC" sz="2400"/>
            <a:t>Cronograma</a:t>
          </a:r>
        </a:p>
        <a:p>
          <a:endParaRPr lang="es-EC" sz="2400"/>
        </a:p>
      </xdr:txBody>
    </xdr:sp>
    <xdr:clientData/>
  </xdr:twoCellAnchor>
  <xdr:twoCellAnchor editAs="oneCell">
    <xdr:from>
      <xdr:col>2</xdr:col>
      <xdr:colOff>123825</xdr:colOff>
      <xdr:row>76</xdr:row>
      <xdr:rowOff>66675</xdr:rowOff>
    </xdr:from>
    <xdr:to>
      <xdr:col>4</xdr:col>
      <xdr:colOff>809026</xdr:colOff>
      <xdr:row>88</xdr:row>
      <xdr:rowOff>47342</xdr:rowOff>
    </xdr:to>
    <xdr:pic>
      <xdr:nvPicPr>
        <xdr:cNvPr id="4" name="Imagen 3"/>
        <xdr:cNvPicPr>
          <a:picLocks noChangeAspect="1"/>
        </xdr:cNvPicPr>
      </xdr:nvPicPr>
      <xdr:blipFill>
        <a:blip xmlns:r="http://schemas.openxmlformats.org/officeDocument/2006/relationships" r:embed="rId1"/>
        <a:stretch>
          <a:fillRect/>
        </a:stretch>
      </xdr:blipFill>
      <xdr:spPr>
        <a:xfrm>
          <a:off x="2305050" y="18602325"/>
          <a:ext cx="4790476" cy="2266667"/>
        </a:xfrm>
        <a:prstGeom prst="rect">
          <a:avLst/>
        </a:prstGeom>
      </xdr:spPr>
    </xdr:pic>
    <xdr:clientData/>
  </xdr:twoCellAnchor>
  <xdr:twoCellAnchor editAs="oneCell">
    <xdr:from>
      <xdr:col>2</xdr:col>
      <xdr:colOff>133350</xdr:colOff>
      <xdr:row>88</xdr:row>
      <xdr:rowOff>161925</xdr:rowOff>
    </xdr:from>
    <xdr:to>
      <xdr:col>4</xdr:col>
      <xdr:colOff>961408</xdr:colOff>
      <xdr:row>102</xdr:row>
      <xdr:rowOff>142544</xdr:rowOff>
    </xdr:to>
    <xdr:pic>
      <xdr:nvPicPr>
        <xdr:cNvPr id="5" name="Imagen 4"/>
        <xdr:cNvPicPr>
          <a:picLocks noChangeAspect="1"/>
        </xdr:cNvPicPr>
      </xdr:nvPicPr>
      <xdr:blipFill>
        <a:blip xmlns:r="http://schemas.openxmlformats.org/officeDocument/2006/relationships" r:embed="rId2"/>
        <a:stretch>
          <a:fillRect/>
        </a:stretch>
      </xdr:blipFill>
      <xdr:spPr>
        <a:xfrm>
          <a:off x="2314575" y="20983575"/>
          <a:ext cx="4933333" cy="2647619"/>
        </a:xfrm>
        <a:prstGeom prst="rect">
          <a:avLst/>
        </a:prstGeom>
      </xdr:spPr>
    </xdr:pic>
    <xdr:clientData/>
  </xdr:twoCellAnchor>
  <xdr:twoCellAnchor editAs="oneCell">
    <xdr:from>
      <xdr:col>2</xdr:col>
      <xdr:colOff>123825</xdr:colOff>
      <xdr:row>104</xdr:row>
      <xdr:rowOff>104775</xdr:rowOff>
    </xdr:from>
    <xdr:to>
      <xdr:col>4</xdr:col>
      <xdr:colOff>837598</xdr:colOff>
      <xdr:row>126</xdr:row>
      <xdr:rowOff>132823</xdr:rowOff>
    </xdr:to>
    <xdr:pic>
      <xdr:nvPicPr>
        <xdr:cNvPr id="6" name="Imagen 5"/>
        <xdr:cNvPicPr>
          <a:picLocks noChangeAspect="1"/>
        </xdr:cNvPicPr>
      </xdr:nvPicPr>
      <xdr:blipFill>
        <a:blip xmlns:r="http://schemas.openxmlformats.org/officeDocument/2006/relationships" r:embed="rId3"/>
        <a:stretch>
          <a:fillRect/>
        </a:stretch>
      </xdr:blipFill>
      <xdr:spPr>
        <a:xfrm>
          <a:off x="2305050" y="23974425"/>
          <a:ext cx="4819048" cy="42190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19050</xdr:rowOff>
    </xdr:from>
    <xdr:to>
      <xdr:col>16</xdr:col>
      <xdr:colOff>9525</xdr:colOff>
      <xdr:row>4</xdr:row>
      <xdr:rowOff>114300</xdr:rowOff>
    </xdr:to>
    <xdr:sp macro="" textlink="">
      <xdr:nvSpPr>
        <xdr:cNvPr id="4" name="Rectángulo 3"/>
        <xdr:cNvSpPr/>
      </xdr:nvSpPr>
      <xdr:spPr>
        <a:xfrm>
          <a:off x="0" y="19050"/>
          <a:ext cx="8934450" cy="857250"/>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s-EC" sz="2400" b="1"/>
            <a:t>Actualización del</a:t>
          </a:r>
          <a:r>
            <a:rPr lang="es-EC" sz="2400" b="1" baseline="0"/>
            <a:t> Plan Prospectivo</a:t>
          </a:r>
          <a:endParaRPr lang="es-EC" sz="2400" b="1"/>
        </a:p>
      </xdr:txBody>
    </xdr:sp>
    <xdr:clientData/>
  </xdr:twoCellAnchor>
  <xdr:twoCellAnchor editAs="oneCell">
    <xdr:from>
      <xdr:col>0</xdr:col>
      <xdr:colOff>9525</xdr:colOff>
      <xdr:row>0</xdr:row>
      <xdr:rowOff>76200</xdr:rowOff>
    </xdr:from>
    <xdr:to>
      <xdr:col>5</xdr:col>
      <xdr:colOff>742950</xdr:colOff>
      <xdr:row>4</xdr:row>
      <xdr:rowOff>74083</xdr:rowOff>
    </xdr:to>
    <xdr:pic>
      <xdr:nvPicPr>
        <xdr:cNvPr id="5" name="Imagen 4"/>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779" t="23076" r="14017" b="25642"/>
        <a:stretch/>
      </xdr:blipFill>
      <xdr:spPr>
        <a:xfrm>
          <a:off x="9525" y="76200"/>
          <a:ext cx="2028825" cy="75988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209549</xdr:colOff>
      <xdr:row>12</xdr:row>
      <xdr:rowOff>31525</xdr:rowOff>
    </xdr:from>
    <xdr:to>
      <xdr:col>12</xdr:col>
      <xdr:colOff>597898</xdr:colOff>
      <xdr:row>63</xdr:row>
      <xdr:rowOff>1</xdr:rowOff>
    </xdr:to>
    <xdr:pic>
      <xdr:nvPicPr>
        <xdr:cNvPr id="3" name="Imagen 2"/>
        <xdr:cNvPicPr>
          <a:picLocks noChangeAspect="1"/>
        </xdr:cNvPicPr>
      </xdr:nvPicPr>
      <xdr:blipFill rotWithShape="1">
        <a:blip xmlns:r="http://schemas.openxmlformats.org/officeDocument/2006/relationships" r:embed="rId1"/>
        <a:srcRect l="22084" t="20157" r="23981" b="6620"/>
        <a:stretch/>
      </xdr:blipFill>
      <xdr:spPr>
        <a:xfrm>
          <a:off x="676274" y="2317525"/>
          <a:ext cx="6484349" cy="9683976"/>
        </a:xfrm>
        <a:prstGeom prst="rect">
          <a:avLst/>
        </a:prstGeom>
      </xdr:spPr>
    </xdr:pic>
    <xdr:clientData/>
  </xdr:twoCellAnchor>
  <xdr:twoCellAnchor>
    <xdr:from>
      <xdr:col>0</xdr:col>
      <xdr:colOff>19050</xdr:colOff>
      <xdr:row>0</xdr:row>
      <xdr:rowOff>0</xdr:rowOff>
    </xdr:from>
    <xdr:to>
      <xdr:col>16</xdr:col>
      <xdr:colOff>9525</xdr:colOff>
      <xdr:row>4</xdr:row>
      <xdr:rowOff>95250</xdr:rowOff>
    </xdr:to>
    <xdr:sp macro="" textlink="">
      <xdr:nvSpPr>
        <xdr:cNvPr id="6" name="Rectángulo 5"/>
        <xdr:cNvSpPr/>
      </xdr:nvSpPr>
      <xdr:spPr>
        <a:xfrm>
          <a:off x="19050" y="0"/>
          <a:ext cx="10658475" cy="857250"/>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s-EC" sz="2400" b="1" baseline="0"/>
            <a:t>Plan Prospectivo (2017 - 2035)</a:t>
          </a:r>
          <a:endParaRPr lang="es-EC" sz="2400" b="1"/>
        </a:p>
      </xdr:txBody>
    </xdr:sp>
    <xdr:clientData/>
  </xdr:twoCellAnchor>
  <xdr:twoCellAnchor editAs="oneCell">
    <xdr:from>
      <xdr:col>4</xdr:col>
      <xdr:colOff>171450</xdr:colOff>
      <xdr:row>72</xdr:row>
      <xdr:rowOff>152400</xdr:rowOff>
    </xdr:from>
    <xdr:to>
      <xdr:col>11</xdr:col>
      <xdr:colOff>161925</xdr:colOff>
      <xdr:row>94</xdr:row>
      <xdr:rowOff>85726</xdr:rowOff>
    </xdr:to>
    <xdr:pic>
      <xdr:nvPicPr>
        <xdr:cNvPr id="7" name="Imagen 6"/>
        <xdr:cNvPicPr>
          <a:picLocks noChangeAspect="1"/>
        </xdr:cNvPicPr>
      </xdr:nvPicPr>
      <xdr:blipFill rotWithShape="1">
        <a:blip xmlns:r="http://schemas.openxmlformats.org/officeDocument/2006/relationships" r:embed="rId2"/>
        <a:srcRect l="31567" t="16558" r="33491" b="35325"/>
        <a:stretch/>
      </xdr:blipFill>
      <xdr:spPr>
        <a:xfrm>
          <a:off x="1476375" y="15030450"/>
          <a:ext cx="5324475" cy="4124326"/>
        </a:xfrm>
        <a:prstGeom prst="rect">
          <a:avLst/>
        </a:prstGeom>
      </xdr:spPr>
    </xdr:pic>
    <xdr:clientData/>
  </xdr:twoCellAnchor>
  <xdr:twoCellAnchor>
    <xdr:from>
      <xdr:col>11</xdr:col>
      <xdr:colOff>447675</xdr:colOff>
      <xdr:row>70</xdr:row>
      <xdr:rowOff>171450</xdr:rowOff>
    </xdr:from>
    <xdr:to>
      <xdr:col>15</xdr:col>
      <xdr:colOff>285750</xdr:colOff>
      <xdr:row>80</xdr:row>
      <xdr:rowOff>142875</xdr:rowOff>
    </xdr:to>
    <xdr:sp macro="" textlink="">
      <xdr:nvSpPr>
        <xdr:cNvPr id="8" name="Llamada rectangular redondeada 7"/>
        <xdr:cNvSpPr/>
      </xdr:nvSpPr>
      <xdr:spPr>
        <a:xfrm>
          <a:off x="7086600" y="14668500"/>
          <a:ext cx="2886075" cy="1876425"/>
        </a:xfrm>
        <a:prstGeom prst="wedgeRoundRectCallout">
          <a:avLst>
            <a:gd name="adj1" fmla="val -55817"/>
            <a:gd name="adj2" fmla="val 62500"/>
            <a:gd name="adj3" fmla="val 16667"/>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r>
            <a:rPr lang="es-EC" sz="1100" b="1"/>
            <a:t>Variables claves o motrices:</a:t>
          </a:r>
        </a:p>
        <a:p>
          <a:pPr marL="171450" indent="-171450" algn="l">
            <a:buFont typeface="Wingdings" panose="05000000000000000000" pitchFamily="2" charset="2"/>
            <a:buChar char="Ø"/>
          </a:pPr>
          <a:r>
            <a:rPr lang="es-EC" sz="1100" b="0"/>
            <a:t>Formación en Artes</a:t>
          </a:r>
        </a:p>
        <a:p>
          <a:pPr marL="171450" indent="-171450" algn="l">
            <a:buFont typeface="Wingdings" panose="05000000000000000000" pitchFamily="2" charset="2"/>
            <a:buChar char="Ø"/>
          </a:pPr>
          <a:r>
            <a:rPr lang="es-EC" sz="1100" b="0"/>
            <a:t>Investigación y creación de saberes y procesos artísticos</a:t>
          </a:r>
        </a:p>
        <a:p>
          <a:pPr marL="171450" indent="-171450" algn="l">
            <a:buFont typeface="Wingdings" panose="05000000000000000000" pitchFamily="2" charset="2"/>
            <a:buChar char="Ø"/>
          </a:pPr>
          <a:r>
            <a:rPr lang="es-EC" sz="1100" b="0"/>
            <a:t>Producción y Circulación de Contenidos</a:t>
          </a:r>
        </a:p>
        <a:p>
          <a:pPr marL="171450" indent="-171450" algn="l">
            <a:buFont typeface="Wingdings" panose="05000000000000000000" pitchFamily="2" charset="2"/>
            <a:buChar char="Ø"/>
          </a:pPr>
          <a:r>
            <a:rPr lang="es-EC" sz="1100" b="0"/>
            <a:t>Gestión de la Información y del Conocimiento</a:t>
          </a:r>
        </a:p>
        <a:p>
          <a:pPr marL="171450" indent="-171450" algn="l">
            <a:buFont typeface="Wingdings" panose="05000000000000000000" pitchFamily="2" charset="2"/>
            <a:buChar char="Ø"/>
          </a:pPr>
          <a:r>
            <a:rPr lang="es-EC" sz="1100" b="0"/>
            <a:t>Infraestructura Equipamiento y Servicios</a:t>
          </a:r>
        </a:p>
        <a:p>
          <a:pPr marL="171450" indent="-171450" algn="l">
            <a:buFont typeface="Wingdings" panose="05000000000000000000" pitchFamily="2" charset="2"/>
            <a:buChar char="Ø"/>
          </a:pPr>
          <a:r>
            <a:rPr lang="es-EC" sz="1100" b="0"/>
            <a:t>Vinculación Social</a:t>
          </a:r>
        </a:p>
      </xdr:txBody>
    </xdr:sp>
    <xdr:clientData/>
  </xdr:twoCellAnchor>
  <xdr:twoCellAnchor editAs="oneCell">
    <xdr:from>
      <xdr:col>0</xdr:col>
      <xdr:colOff>28575</xdr:colOff>
      <xdr:row>0</xdr:row>
      <xdr:rowOff>28575</xdr:rowOff>
    </xdr:from>
    <xdr:to>
      <xdr:col>4</xdr:col>
      <xdr:colOff>752475</xdr:colOff>
      <xdr:row>4</xdr:row>
      <xdr:rowOff>26458</xdr:rowOff>
    </xdr:to>
    <xdr:pic>
      <xdr:nvPicPr>
        <xdr:cNvPr id="9" name="Imagen 8"/>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4779" t="23076" r="14017" b="25642"/>
        <a:stretch/>
      </xdr:blipFill>
      <xdr:spPr>
        <a:xfrm>
          <a:off x="28575" y="28575"/>
          <a:ext cx="2028825" cy="759883"/>
        </a:xfrm>
        <a:prstGeom prst="rect">
          <a:avLst/>
        </a:prstGeom>
      </xdr:spPr>
    </xdr:pic>
    <xdr:clientData/>
  </xdr:twoCellAnchor>
  <xdr:twoCellAnchor>
    <xdr:from>
      <xdr:col>17</xdr:col>
      <xdr:colOff>0</xdr:colOff>
      <xdr:row>6</xdr:row>
      <xdr:rowOff>0</xdr:rowOff>
    </xdr:from>
    <xdr:to>
      <xdr:col>18</xdr:col>
      <xdr:colOff>209550</xdr:colOff>
      <xdr:row>8</xdr:row>
      <xdr:rowOff>85725</xdr:rowOff>
    </xdr:to>
    <xdr:sp macro="" textlink="">
      <xdr:nvSpPr>
        <xdr:cNvPr id="10" name="Rectángulo redondeado 9">
          <a:hlinkClick xmlns:r="http://schemas.openxmlformats.org/officeDocument/2006/relationships" r:id="rId4"/>
        </xdr:cNvPr>
        <xdr:cNvSpPr/>
      </xdr:nvSpPr>
      <xdr:spPr>
        <a:xfrm>
          <a:off x="11210925" y="1143000"/>
          <a:ext cx="971550" cy="466725"/>
        </a:xfrm>
        <a:prstGeom prst="roundRect">
          <a:avLst/>
        </a:prstGeom>
        <a:effectLst>
          <a:softEdge rad="31750"/>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C" sz="1800" b="1"/>
            <a:t>Índice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742950</xdr:colOff>
      <xdr:row>4</xdr:row>
      <xdr:rowOff>133350</xdr:rowOff>
    </xdr:from>
    <xdr:to>
      <xdr:col>12</xdr:col>
      <xdr:colOff>190500</xdr:colOff>
      <xdr:row>6</xdr:row>
      <xdr:rowOff>219075</xdr:rowOff>
    </xdr:to>
    <xdr:sp macro="" textlink="">
      <xdr:nvSpPr>
        <xdr:cNvPr id="4" name="Rectángulo redondeado 3">
          <a:hlinkClick xmlns:r="http://schemas.openxmlformats.org/officeDocument/2006/relationships" r:id="rId1"/>
        </xdr:cNvPr>
        <xdr:cNvSpPr/>
      </xdr:nvSpPr>
      <xdr:spPr>
        <a:xfrm>
          <a:off x="10896600" y="895350"/>
          <a:ext cx="971550" cy="466725"/>
        </a:xfrm>
        <a:prstGeom prst="roundRect">
          <a:avLst/>
        </a:prstGeom>
        <a:effectLst>
          <a:softEdge rad="31750"/>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C" sz="1800" b="1"/>
            <a:t>Índice</a:t>
          </a:r>
        </a:p>
      </xdr:txBody>
    </xdr:sp>
    <xdr:clientData/>
  </xdr:twoCellAnchor>
  <xdr:twoCellAnchor>
    <xdr:from>
      <xdr:col>0</xdr:col>
      <xdr:colOff>9525</xdr:colOff>
      <xdr:row>0</xdr:row>
      <xdr:rowOff>19050</xdr:rowOff>
    </xdr:from>
    <xdr:to>
      <xdr:col>9</xdr:col>
      <xdr:colOff>752475</xdr:colOff>
      <xdr:row>4</xdr:row>
      <xdr:rowOff>114300</xdr:rowOff>
    </xdr:to>
    <xdr:sp macro="" textlink="">
      <xdr:nvSpPr>
        <xdr:cNvPr id="6" name="Rectángulo 5"/>
        <xdr:cNvSpPr/>
      </xdr:nvSpPr>
      <xdr:spPr>
        <a:xfrm>
          <a:off x="9525" y="19050"/>
          <a:ext cx="10134600" cy="857250"/>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s-EC" sz="2400" b="1"/>
            <a:t>Actualización del</a:t>
          </a:r>
          <a:r>
            <a:rPr lang="es-EC" sz="2400" b="1" baseline="0"/>
            <a:t> Plan Prospectivo (Propuesta 1)</a:t>
          </a:r>
          <a:endParaRPr lang="es-EC" sz="2400" b="1"/>
        </a:p>
      </xdr:txBody>
    </xdr:sp>
    <xdr:clientData/>
  </xdr:twoCellAnchor>
  <xdr:twoCellAnchor editAs="oneCell">
    <xdr:from>
      <xdr:col>0</xdr:col>
      <xdr:colOff>0</xdr:colOff>
      <xdr:row>0</xdr:row>
      <xdr:rowOff>38101</xdr:rowOff>
    </xdr:from>
    <xdr:to>
      <xdr:col>4</xdr:col>
      <xdr:colOff>581025</xdr:colOff>
      <xdr:row>2</xdr:row>
      <xdr:rowOff>133350</xdr:rowOff>
    </xdr:to>
    <xdr:pic>
      <xdr:nvPicPr>
        <xdr:cNvPr id="7" name="Imagen 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4779" t="23076" r="14017" b="25642"/>
        <a:stretch/>
      </xdr:blipFill>
      <xdr:spPr>
        <a:xfrm>
          <a:off x="0" y="38101"/>
          <a:ext cx="1409700" cy="4762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257175</xdr:colOff>
      <xdr:row>2</xdr:row>
      <xdr:rowOff>0</xdr:rowOff>
    </xdr:from>
    <xdr:to>
      <xdr:col>8</xdr:col>
      <xdr:colOff>323850</xdr:colOff>
      <xdr:row>15</xdr:row>
      <xdr:rowOff>114300</xdr:rowOff>
    </xdr:to>
    <xdr:graphicFrame macro="">
      <xdr:nvGraphicFramePr>
        <xdr:cNvPr id="2" name="Diagrama 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6</xdr:col>
      <xdr:colOff>619125</xdr:colOff>
      <xdr:row>10</xdr:row>
      <xdr:rowOff>66675</xdr:rowOff>
    </xdr:from>
    <xdr:to>
      <xdr:col>8</xdr:col>
      <xdr:colOff>304800</xdr:colOff>
      <xdr:row>12</xdr:row>
      <xdr:rowOff>28575</xdr:rowOff>
    </xdr:to>
    <xdr:sp macro="" textlink="">
      <xdr:nvSpPr>
        <xdr:cNvPr id="3" name="CuadroTexto 2"/>
        <xdr:cNvSpPr txBox="1"/>
      </xdr:nvSpPr>
      <xdr:spPr>
        <a:xfrm>
          <a:off x="6362700" y="1590675"/>
          <a:ext cx="12096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1100" b="1"/>
            <a:t>Pertinencia</a:t>
          </a:r>
        </a:p>
      </xdr:txBody>
    </xdr:sp>
    <xdr:clientData/>
  </xdr:twoCellAnchor>
  <xdr:twoCellAnchor>
    <xdr:from>
      <xdr:col>3</xdr:col>
      <xdr:colOff>171451</xdr:colOff>
      <xdr:row>4</xdr:row>
      <xdr:rowOff>95249</xdr:rowOff>
    </xdr:from>
    <xdr:to>
      <xdr:col>4</xdr:col>
      <xdr:colOff>342901</xdr:colOff>
      <xdr:row>5</xdr:row>
      <xdr:rowOff>180974</xdr:rowOff>
    </xdr:to>
    <xdr:sp macro="" textlink="">
      <xdr:nvSpPr>
        <xdr:cNvPr id="4" name="CuadroTexto 3"/>
        <xdr:cNvSpPr txBox="1"/>
      </xdr:nvSpPr>
      <xdr:spPr>
        <a:xfrm>
          <a:off x="3629026" y="857249"/>
          <a:ext cx="933450"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C" sz="1100" b="1">
              <a:solidFill>
                <a:schemeClr val="tx1"/>
              </a:solidFill>
            </a:rPr>
            <a:t>Acreditación</a:t>
          </a:r>
        </a:p>
      </xdr:txBody>
    </xdr:sp>
    <xdr:clientData/>
  </xdr:twoCellAnchor>
  <xdr:twoCellAnchor>
    <xdr:from>
      <xdr:col>4</xdr:col>
      <xdr:colOff>371475</xdr:colOff>
      <xdr:row>6</xdr:row>
      <xdr:rowOff>142875</xdr:rowOff>
    </xdr:from>
    <xdr:to>
      <xdr:col>5</xdr:col>
      <xdr:colOff>323850</xdr:colOff>
      <xdr:row>7</xdr:row>
      <xdr:rowOff>180975</xdr:rowOff>
    </xdr:to>
    <xdr:sp macro="" textlink="">
      <xdr:nvSpPr>
        <xdr:cNvPr id="5" name="CuadroTexto 4"/>
        <xdr:cNvSpPr txBox="1"/>
      </xdr:nvSpPr>
      <xdr:spPr>
        <a:xfrm>
          <a:off x="4591050" y="1285875"/>
          <a:ext cx="71437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C" sz="1100" b="1">
              <a:solidFill>
                <a:schemeClr val="tx1"/>
              </a:solidFill>
            </a:rPr>
            <a:t>Sostenibilidad</a:t>
          </a:r>
        </a:p>
      </xdr:txBody>
    </xdr:sp>
    <xdr:clientData/>
  </xdr:twoCellAnchor>
  <xdr:twoCellAnchor>
    <xdr:from>
      <xdr:col>8</xdr:col>
      <xdr:colOff>600075</xdr:colOff>
      <xdr:row>2</xdr:row>
      <xdr:rowOff>0</xdr:rowOff>
    </xdr:from>
    <xdr:to>
      <xdr:col>14</xdr:col>
      <xdr:colOff>209550</xdr:colOff>
      <xdr:row>12</xdr:row>
      <xdr:rowOff>152400</xdr:rowOff>
    </xdr:to>
    <xdr:graphicFrame macro="">
      <xdr:nvGraphicFramePr>
        <xdr:cNvPr id="6" name="Diagrama 5"/>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twoCellAnchor>
    <xdr:from>
      <xdr:col>4</xdr:col>
      <xdr:colOff>171450</xdr:colOff>
      <xdr:row>4</xdr:row>
      <xdr:rowOff>85725</xdr:rowOff>
    </xdr:from>
    <xdr:to>
      <xdr:col>5</xdr:col>
      <xdr:colOff>419100</xdr:colOff>
      <xdr:row>5</xdr:row>
      <xdr:rowOff>85725</xdr:rowOff>
    </xdr:to>
    <xdr:sp macro="" textlink="">
      <xdr:nvSpPr>
        <xdr:cNvPr id="8" name="CuadroTexto 7"/>
        <xdr:cNvSpPr txBox="1"/>
      </xdr:nvSpPr>
      <xdr:spPr>
        <a:xfrm>
          <a:off x="4391025" y="847725"/>
          <a:ext cx="100965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C" sz="1100" b="1">
              <a:solidFill>
                <a:schemeClr val="tx1"/>
              </a:solidFill>
            </a:rPr>
            <a:t>Fopedeupo</a:t>
          </a:r>
        </a:p>
      </xdr:txBody>
    </xdr:sp>
    <xdr:clientData/>
  </xdr:twoCellAnchor>
  <xdr:twoCellAnchor>
    <xdr:from>
      <xdr:col>4</xdr:col>
      <xdr:colOff>180976</xdr:colOff>
      <xdr:row>10</xdr:row>
      <xdr:rowOff>133349</xdr:rowOff>
    </xdr:from>
    <xdr:to>
      <xdr:col>5</xdr:col>
      <xdr:colOff>352426</xdr:colOff>
      <xdr:row>12</xdr:row>
      <xdr:rowOff>9524</xdr:rowOff>
    </xdr:to>
    <xdr:sp macro="" textlink="">
      <xdr:nvSpPr>
        <xdr:cNvPr id="9" name="CuadroTexto 8"/>
        <xdr:cNvSpPr txBox="1"/>
      </xdr:nvSpPr>
      <xdr:spPr>
        <a:xfrm>
          <a:off x="4400551" y="2038349"/>
          <a:ext cx="9334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C" sz="1100" b="1">
              <a:solidFill>
                <a:schemeClr val="tx1"/>
              </a:solidFill>
            </a:rPr>
            <a:t>Autogestión</a:t>
          </a:r>
        </a:p>
      </xdr:txBody>
    </xdr:sp>
    <xdr:clientData/>
  </xdr:twoCellAnchor>
  <xdr:twoCellAnchor>
    <xdr:from>
      <xdr:col>5</xdr:col>
      <xdr:colOff>342900</xdr:colOff>
      <xdr:row>4</xdr:row>
      <xdr:rowOff>28574</xdr:rowOff>
    </xdr:from>
    <xdr:to>
      <xdr:col>6</xdr:col>
      <xdr:colOff>457200</xdr:colOff>
      <xdr:row>8</xdr:row>
      <xdr:rowOff>66675</xdr:rowOff>
    </xdr:to>
    <xdr:sp macro="" textlink="">
      <xdr:nvSpPr>
        <xdr:cNvPr id="10" name="CuadroTexto 9"/>
        <xdr:cNvSpPr txBox="1"/>
      </xdr:nvSpPr>
      <xdr:spPr>
        <a:xfrm>
          <a:off x="5324475" y="790574"/>
          <a:ext cx="876300" cy="8001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C" sz="1100" b="1">
              <a:solidFill>
                <a:schemeClr val="tx1"/>
              </a:solidFill>
            </a:rPr>
            <a:t>Públicos - audiencias</a:t>
          </a:r>
        </a:p>
      </xdr:txBody>
    </xdr:sp>
    <xdr:clientData/>
  </xdr:twoCellAnchor>
  <xdr:twoCellAnchor>
    <xdr:from>
      <xdr:col>1</xdr:col>
      <xdr:colOff>942975</xdr:colOff>
      <xdr:row>16</xdr:row>
      <xdr:rowOff>95250</xdr:rowOff>
    </xdr:from>
    <xdr:to>
      <xdr:col>8</xdr:col>
      <xdr:colOff>447674</xdr:colOff>
      <xdr:row>30</xdr:row>
      <xdr:rowOff>66675</xdr:rowOff>
    </xdr:to>
    <xdr:graphicFrame macro="">
      <xdr:nvGraphicFramePr>
        <xdr:cNvPr id="11" name="Diagrama 10"/>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1" r:lo="rId12" r:qs="rId13" r:cs="rId14"/>
        </a:graphicData>
      </a:graphic>
    </xdr:graphicFrame>
    <xdr:clientData/>
  </xdr:twoCellAnchor>
  <xdr:twoCellAnchor>
    <xdr:from>
      <xdr:col>8</xdr:col>
      <xdr:colOff>885825</xdr:colOff>
      <xdr:row>16</xdr:row>
      <xdr:rowOff>142875</xdr:rowOff>
    </xdr:from>
    <xdr:to>
      <xdr:col>14</xdr:col>
      <xdr:colOff>295275</xdr:colOff>
      <xdr:row>31</xdr:row>
      <xdr:rowOff>28575</xdr:rowOff>
    </xdr:to>
    <xdr:graphicFrame macro="">
      <xdr:nvGraphicFramePr>
        <xdr:cNvPr id="12" name="Diagrama 1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6" r:lo="rId17" r:qs="rId18" r:cs="rId19"/>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29</xdr:row>
      <xdr:rowOff>123825</xdr:rowOff>
    </xdr:from>
    <xdr:to>
      <xdr:col>6</xdr:col>
      <xdr:colOff>199445</xdr:colOff>
      <xdr:row>41</xdr:row>
      <xdr:rowOff>190049</xdr:rowOff>
    </xdr:to>
    <xdr:pic>
      <xdr:nvPicPr>
        <xdr:cNvPr id="2" name="Imagen 1"/>
        <xdr:cNvPicPr>
          <a:picLocks noChangeAspect="1"/>
        </xdr:cNvPicPr>
      </xdr:nvPicPr>
      <xdr:blipFill>
        <a:blip xmlns:r="http://schemas.openxmlformats.org/officeDocument/2006/relationships" r:embed="rId1"/>
        <a:stretch>
          <a:fillRect/>
        </a:stretch>
      </xdr:blipFill>
      <xdr:spPr>
        <a:xfrm>
          <a:off x="1543050" y="6391275"/>
          <a:ext cx="4638095" cy="3609524"/>
        </a:xfrm>
        <a:prstGeom prst="rect">
          <a:avLst/>
        </a:prstGeom>
      </xdr:spPr>
    </xdr:pic>
    <xdr:clientData/>
  </xdr:twoCellAnchor>
  <xdr:twoCellAnchor editAs="oneCell">
    <xdr:from>
      <xdr:col>2</xdr:col>
      <xdr:colOff>0</xdr:colOff>
      <xdr:row>44</xdr:row>
      <xdr:rowOff>0</xdr:rowOff>
    </xdr:from>
    <xdr:to>
      <xdr:col>6</xdr:col>
      <xdr:colOff>209550</xdr:colOff>
      <xdr:row>69</xdr:row>
      <xdr:rowOff>189881</xdr:rowOff>
    </xdr:to>
    <xdr:pic>
      <xdr:nvPicPr>
        <xdr:cNvPr id="4" name="Imagen 3"/>
        <xdr:cNvPicPr>
          <a:picLocks noChangeAspect="1"/>
        </xdr:cNvPicPr>
      </xdr:nvPicPr>
      <xdr:blipFill>
        <a:blip xmlns:r="http://schemas.openxmlformats.org/officeDocument/2006/relationships" r:embed="rId2"/>
        <a:stretch>
          <a:fillRect/>
        </a:stretch>
      </xdr:blipFill>
      <xdr:spPr>
        <a:xfrm>
          <a:off x="1543050" y="10258425"/>
          <a:ext cx="4648200" cy="4952381"/>
        </a:xfrm>
        <a:prstGeom prst="rect">
          <a:avLst/>
        </a:prstGeom>
      </xdr:spPr>
    </xdr:pic>
    <xdr:clientData/>
  </xdr:twoCellAnchor>
  <xdr:twoCellAnchor editAs="oneCell">
    <xdr:from>
      <xdr:col>2</xdr:col>
      <xdr:colOff>19049</xdr:colOff>
      <xdr:row>69</xdr:row>
      <xdr:rowOff>152400</xdr:rowOff>
    </xdr:from>
    <xdr:to>
      <xdr:col>6</xdr:col>
      <xdr:colOff>161924</xdr:colOff>
      <xdr:row>74</xdr:row>
      <xdr:rowOff>133233</xdr:rowOff>
    </xdr:to>
    <xdr:pic>
      <xdr:nvPicPr>
        <xdr:cNvPr id="5" name="Imagen 4"/>
        <xdr:cNvPicPr>
          <a:picLocks noChangeAspect="1"/>
        </xdr:cNvPicPr>
      </xdr:nvPicPr>
      <xdr:blipFill>
        <a:blip xmlns:r="http://schemas.openxmlformats.org/officeDocument/2006/relationships" r:embed="rId3"/>
        <a:stretch>
          <a:fillRect/>
        </a:stretch>
      </xdr:blipFill>
      <xdr:spPr>
        <a:xfrm>
          <a:off x="1562099" y="15173325"/>
          <a:ext cx="4581525" cy="93333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4</xdr:col>
      <xdr:colOff>200025</xdr:colOff>
      <xdr:row>61</xdr:row>
      <xdr:rowOff>9525</xdr:rowOff>
    </xdr:from>
    <xdr:ext cx="5187959" cy="449931"/>
    <mc:AlternateContent xmlns:mc="http://schemas.openxmlformats.org/markup-compatibility/2006" xmlns:a14="http://schemas.microsoft.com/office/drawing/2010/main">
      <mc:Choice Requires="a14">
        <xdr:sp macro="" textlink="">
          <xdr:nvSpPr>
            <xdr:cNvPr id="2" name="CuadroTexto 1"/>
            <xdr:cNvSpPr txBox="1"/>
          </xdr:nvSpPr>
          <xdr:spPr>
            <a:xfrm>
              <a:off x="2933700" y="30594300"/>
              <a:ext cx="5187959" cy="4499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EC" sz="1100" i="1">
                            <a:latin typeface="Cambria Math" panose="02040503050406030204" pitchFamily="18" charset="0"/>
                          </a:rPr>
                        </m:ctrlPr>
                      </m:sSubPr>
                      <m:e>
                        <m:r>
                          <a:rPr lang="es-EC" sz="1100" b="0" i="1">
                            <a:latin typeface="Cambria Math" panose="02040503050406030204" pitchFamily="18" charset="0"/>
                          </a:rPr>
                          <m:t>𝐴</m:t>
                        </m:r>
                      </m:e>
                      <m:sub>
                        <m:r>
                          <a:rPr lang="es-EC" sz="1100" b="0" i="1">
                            <a:latin typeface="Cambria Math" panose="02040503050406030204" pitchFamily="18" charset="0"/>
                          </a:rPr>
                          <m:t>𝑗</m:t>
                        </m:r>
                      </m:sub>
                    </m:sSub>
                    <m:r>
                      <a:rPr lang="es-EC" sz="1100" b="0" i="1">
                        <a:latin typeface="Cambria Math" panose="02040503050406030204" pitchFamily="18" charset="0"/>
                      </a:rPr>
                      <m:t>=</m:t>
                    </m:r>
                    <m:sSub>
                      <m:sSubPr>
                        <m:ctrlPr>
                          <a:rPr lang="es-EC" sz="1100" b="0" i="1">
                            <a:latin typeface="Cambria Math" panose="02040503050406030204" pitchFamily="18" charset="0"/>
                          </a:rPr>
                        </m:ctrlPr>
                      </m:sSubPr>
                      <m:e>
                        <m:r>
                          <a:rPr lang="es-EC" sz="1100" b="0" i="1">
                            <a:latin typeface="Cambria Math" panose="02040503050406030204" pitchFamily="18" charset="0"/>
                            <a:ea typeface="Cambria Math" panose="02040503050406030204" pitchFamily="18" charset="0"/>
                          </a:rPr>
                          <m:t>𝜇</m:t>
                        </m:r>
                      </m:e>
                      <m:sub>
                        <m:r>
                          <a:rPr lang="es-EC" sz="1100" b="0" i="1">
                            <a:latin typeface="Cambria Math" panose="02040503050406030204" pitchFamily="18" charset="0"/>
                          </a:rPr>
                          <m:t>𝑗</m:t>
                        </m:r>
                      </m:sub>
                    </m:sSub>
                    <m:r>
                      <a:rPr lang="es-EC" sz="1100" b="0" i="1">
                        <a:latin typeface="Cambria Math" panose="02040503050406030204" pitchFamily="18" charset="0"/>
                      </a:rPr>
                      <m:t>+</m:t>
                    </m:r>
                    <m:d>
                      <m:dPr>
                        <m:ctrlPr>
                          <a:rPr lang="es-EC" sz="1100" b="0" i="1">
                            <a:latin typeface="Cambria Math" panose="02040503050406030204" pitchFamily="18" charset="0"/>
                          </a:rPr>
                        </m:ctrlPr>
                      </m:dPr>
                      <m:e>
                        <m:r>
                          <a:rPr lang="es-EC" sz="1100" b="0" i="1">
                            <a:latin typeface="Cambria Math" panose="02040503050406030204" pitchFamily="18" charset="0"/>
                          </a:rPr>
                          <m:t>𝑎</m:t>
                        </m:r>
                        <m:sSub>
                          <m:sSubPr>
                            <m:ctrlPr>
                              <a:rPr lang="es-EC" sz="1100" b="0" i="1">
                                <a:latin typeface="Cambria Math" panose="02040503050406030204" pitchFamily="18" charset="0"/>
                              </a:rPr>
                            </m:ctrlPr>
                          </m:sSubPr>
                          <m:e>
                            <m:r>
                              <a:rPr lang="es-EC" sz="1100" b="0" i="1">
                                <a:latin typeface="Cambria Math" panose="02040503050406030204" pitchFamily="18" charset="0"/>
                              </a:rPr>
                              <m:t>𝐶</m:t>
                            </m:r>
                          </m:e>
                          <m:sub>
                            <m:r>
                              <a:rPr lang="es-EC" sz="1100" b="0" i="1">
                                <a:latin typeface="Cambria Math" panose="02040503050406030204" pitchFamily="18" charset="0"/>
                              </a:rPr>
                              <m:t>𝑗</m:t>
                            </m:r>
                          </m:sub>
                        </m:sSub>
                        <m:r>
                          <a:rPr lang="es-EC" sz="1100" b="0" i="1">
                            <a:latin typeface="Cambria Math" panose="02040503050406030204" pitchFamily="18" charset="0"/>
                          </a:rPr>
                          <m:t>+</m:t>
                        </m:r>
                        <m:r>
                          <a:rPr lang="es-EC" sz="1100" b="0" i="1">
                            <a:latin typeface="Cambria Math" panose="02040503050406030204" pitchFamily="18" charset="0"/>
                            <a:ea typeface="Cambria Math" panose="02040503050406030204" pitchFamily="18" charset="0"/>
                          </a:rPr>
                          <m:t>𝛾</m:t>
                        </m:r>
                        <m:sSub>
                          <m:sSubPr>
                            <m:ctrlPr>
                              <a:rPr lang="es-EC" sz="1100" b="0" i="1">
                                <a:latin typeface="Cambria Math" panose="02040503050406030204" pitchFamily="18" charset="0"/>
                                <a:ea typeface="Cambria Math" panose="02040503050406030204" pitchFamily="18" charset="0"/>
                              </a:rPr>
                            </m:ctrlPr>
                          </m:sSubPr>
                          <m:e>
                            <m:r>
                              <a:rPr lang="es-EC" sz="1100" b="0" i="1">
                                <a:latin typeface="Cambria Math" panose="02040503050406030204" pitchFamily="18" charset="0"/>
                                <a:ea typeface="Cambria Math" panose="02040503050406030204" pitchFamily="18" charset="0"/>
                              </a:rPr>
                              <m:t>𝐸𝐹</m:t>
                            </m:r>
                          </m:e>
                          <m:sub>
                            <m:r>
                              <a:rPr lang="es-EC" sz="1100" b="0" i="1">
                                <a:latin typeface="Cambria Math" panose="02040503050406030204" pitchFamily="18" charset="0"/>
                                <a:ea typeface="Cambria Math" panose="02040503050406030204" pitchFamily="18" charset="0"/>
                              </a:rPr>
                              <m:t>𝑗</m:t>
                            </m:r>
                          </m:sub>
                        </m:sSub>
                        <m:r>
                          <a:rPr lang="es-EC" sz="1100" b="0" i="1">
                            <a:latin typeface="Cambria Math" panose="02040503050406030204" pitchFamily="18" charset="0"/>
                            <a:ea typeface="Cambria Math" panose="02040503050406030204" pitchFamily="18" charset="0"/>
                          </a:rPr>
                          <m:t>+</m:t>
                        </m:r>
                        <m:r>
                          <a:rPr lang="es-EC" sz="1100" b="0" i="1">
                            <a:latin typeface="Cambria Math" panose="02040503050406030204" pitchFamily="18" charset="0"/>
                            <a:ea typeface="Cambria Math" panose="02040503050406030204" pitchFamily="18" charset="0"/>
                          </a:rPr>
                          <m:t>𝛽</m:t>
                        </m:r>
                        <m:sSub>
                          <m:sSubPr>
                            <m:ctrlPr>
                              <a:rPr lang="es-EC" sz="1100" b="0" i="1">
                                <a:solidFill>
                                  <a:schemeClr val="tx1"/>
                                </a:solidFill>
                                <a:effectLst/>
                                <a:latin typeface="Cambria Math" panose="02040503050406030204" pitchFamily="18" charset="0"/>
                                <a:ea typeface="+mn-ea"/>
                                <a:cs typeface="+mn-cs"/>
                              </a:rPr>
                            </m:ctrlPr>
                          </m:sSubPr>
                          <m:e>
                            <m:r>
                              <a:rPr lang="es-EC" sz="1100" b="0" i="1">
                                <a:solidFill>
                                  <a:schemeClr val="tx1"/>
                                </a:solidFill>
                                <a:effectLst/>
                                <a:latin typeface="Cambria Math" panose="02040503050406030204" pitchFamily="18" charset="0"/>
                                <a:ea typeface="+mn-ea"/>
                                <a:cs typeface="+mn-cs"/>
                              </a:rPr>
                              <m:t>𝐽𝐸</m:t>
                            </m:r>
                          </m:e>
                          <m:sub>
                            <m:r>
                              <a:rPr lang="es-EC" sz="1100" b="0" i="1">
                                <a:solidFill>
                                  <a:schemeClr val="tx1"/>
                                </a:solidFill>
                                <a:effectLst/>
                                <a:latin typeface="Cambria Math" panose="02040503050406030204" pitchFamily="18" charset="0"/>
                                <a:ea typeface="+mn-ea"/>
                                <a:cs typeface="+mn-cs"/>
                              </a:rPr>
                              <m:t>𝑗</m:t>
                            </m:r>
                          </m:sub>
                        </m:sSub>
                        <m:r>
                          <a:rPr lang="es-EC" sz="1100" b="0" i="1">
                            <a:solidFill>
                              <a:schemeClr val="tx1"/>
                            </a:solidFill>
                            <a:effectLst/>
                            <a:latin typeface="Cambria Math" panose="02040503050406030204" pitchFamily="18" charset="0"/>
                            <a:ea typeface="+mn-ea"/>
                            <a:cs typeface="+mn-cs"/>
                          </a:rPr>
                          <m:t>+</m:t>
                        </m:r>
                        <m:r>
                          <a:rPr lang="es-EC" sz="1100" b="0" i="1">
                            <a:solidFill>
                              <a:schemeClr val="tx1"/>
                            </a:solidFill>
                            <a:effectLst/>
                            <a:latin typeface="Cambria Math" panose="02040503050406030204" pitchFamily="18" charset="0"/>
                            <a:ea typeface="Cambria Math" panose="02040503050406030204" pitchFamily="18" charset="0"/>
                            <a:cs typeface="+mn-cs"/>
                          </a:rPr>
                          <m:t>𝛿</m:t>
                        </m:r>
                        <m:sSub>
                          <m:sSubPr>
                            <m:ctrlPr>
                              <a:rPr lang="es-EC" sz="1100" b="0" i="1">
                                <a:solidFill>
                                  <a:schemeClr val="tx1"/>
                                </a:solidFill>
                                <a:effectLst/>
                                <a:latin typeface="Cambria Math" panose="02040503050406030204" pitchFamily="18" charset="0"/>
                                <a:ea typeface="+mn-ea"/>
                                <a:cs typeface="+mn-cs"/>
                              </a:rPr>
                            </m:ctrlPr>
                          </m:sSubPr>
                          <m:e>
                            <m:r>
                              <a:rPr lang="es-EC" sz="1100" b="0" i="1">
                                <a:solidFill>
                                  <a:schemeClr val="tx1"/>
                                </a:solidFill>
                                <a:effectLst/>
                                <a:latin typeface="Cambria Math" panose="02040503050406030204" pitchFamily="18" charset="0"/>
                                <a:ea typeface="+mn-ea"/>
                                <a:cs typeface="+mn-cs"/>
                              </a:rPr>
                              <m:t>𝑃</m:t>
                            </m:r>
                          </m:e>
                          <m:sub>
                            <m:r>
                              <a:rPr lang="es-EC" sz="1100" b="0" i="1">
                                <a:solidFill>
                                  <a:schemeClr val="tx1"/>
                                </a:solidFill>
                                <a:effectLst/>
                                <a:latin typeface="Cambria Math" panose="02040503050406030204" pitchFamily="18" charset="0"/>
                                <a:ea typeface="+mn-ea"/>
                                <a:cs typeface="+mn-cs"/>
                              </a:rPr>
                              <m:t>𝑗</m:t>
                            </m:r>
                          </m:sub>
                        </m:sSub>
                      </m:e>
                    </m:d>
                    <m:r>
                      <a:rPr lang="es-EC" sz="1100" b="0" i="1">
                        <a:solidFill>
                          <a:schemeClr val="tx1"/>
                        </a:solidFill>
                        <a:effectLst/>
                        <a:latin typeface="Cambria Math" panose="02040503050406030204" pitchFamily="18" charset="0"/>
                        <a:ea typeface="+mn-ea"/>
                        <a:cs typeface="+mn-cs"/>
                      </a:rPr>
                      <m:t>∗</m:t>
                    </m:r>
                    <m:d>
                      <m:dPr>
                        <m:begChr m:val="["/>
                        <m:endChr m:val="]"/>
                        <m:ctrlPr>
                          <a:rPr lang="es-EC" sz="1100" b="0" i="1">
                            <a:solidFill>
                              <a:schemeClr val="tx1"/>
                            </a:solidFill>
                            <a:effectLst/>
                            <a:latin typeface="Cambria Math" panose="02040503050406030204" pitchFamily="18" charset="0"/>
                            <a:ea typeface="+mn-ea"/>
                            <a:cs typeface="+mn-cs"/>
                          </a:rPr>
                        </m:ctrlPr>
                      </m:dPr>
                      <m:e>
                        <m:d>
                          <m:dPr>
                            <m:ctrlPr>
                              <a:rPr lang="es-EC" sz="1100" b="0" i="1">
                                <a:solidFill>
                                  <a:schemeClr val="tx1"/>
                                </a:solidFill>
                                <a:effectLst/>
                                <a:latin typeface="Cambria Math" panose="02040503050406030204" pitchFamily="18" charset="0"/>
                                <a:ea typeface="+mn-ea"/>
                                <a:cs typeface="+mn-cs"/>
                              </a:rPr>
                            </m:ctrlPr>
                          </m:dPr>
                          <m:e>
                            <m:r>
                              <a:rPr lang="es-EC" sz="1100" b="0" i="1">
                                <a:solidFill>
                                  <a:schemeClr val="tx1"/>
                                </a:solidFill>
                                <a:effectLst/>
                                <a:latin typeface="Cambria Math" panose="02040503050406030204" pitchFamily="18" charset="0"/>
                                <a:ea typeface="+mn-ea"/>
                                <a:cs typeface="+mn-cs"/>
                              </a:rPr>
                              <m:t>𝐼</m:t>
                            </m:r>
                            <m:r>
                              <a:rPr lang="es-EC" sz="1100" b="0" i="1">
                                <a:solidFill>
                                  <a:schemeClr val="tx1"/>
                                </a:solidFill>
                                <a:effectLst/>
                                <a:latin typeface="Cambria Math" panose="02040503050406030204" pitchFamily="18" charset="0"/>
                                <a:ea typeface="+mn-ea"/>
                                <a:cs typeface="+mn-cs"/>
                              </a:rPr>
                              <m:t>+</m:t>
                            </m:r>
                            <m:r>
                              <a:rPr lang="es-EC" sz="1100" b="0" i="1">
                                <a:solidFill>
                                  <a:schemeClr val="tx1"/>
                                </a:solidFill>
                                <a:effectLst/>
                                <a:latin typeface="Cambria Math" panose="02040503050406030204" pitchFamily="18" charset="0"/>
                                <a:ea typeface="+mn-ea"/>
                                <a:cs typeface="+mn-cs"/>
                              </a:rPr>
                              <m:t>𝑅</m:t>
                            </m:r>
                            <m:r>
                              <a:rPr lang="es-EC" sz="1100" b="0" i="1">
                                <a:solidFill>
                                  <a:schemeClr val="tx1"/>
                                </a:solidFill>
                                <a:effectLst/>
                                <a:latin typeface="Cambria Math" panose="02040503050406030204" pitchFamily="18" charset="0"/>
                                <a:ea typeface="+mn-ea"/>
                                <a:cs typeface="+mn-cs"/>
                              </a:rPr>
                              <m:t>+</m:t>
                            </m:r>
                            <m:r>
                              <a:rPr lang="es-EC" sz="1100" b="0" i="1">
                                <a:solidFill>
                                  <a:schemeClr val="tx1"/>
                                </a:solidFill>
                                <a:effectLst/>
                                <a:latin typeface="Cambria Math" panose="02040503050406030204" pitchFamily="18" charset="0"/>
                                <a:ea typeface="+mn-ea"/>
                                <a:cs typeface="+mn-cs"/>
                              </a:rPr>
                              <m:t>𝐺</m:t>
                            </m:r>
                            <m:r>
                              <a:rPr lang="es-EC" sz="1100" b="0" i="1">
                                <a:solidFill>
                                  <a:schemeClr val="tx1"/>
                                </a:solidFill>
                                <a:effectLst/>
                                <a:latin typeface="Cambria Math" panose="02040503050406030204" pitchFamily="18" charset="0"/>
                                <a:ea typeface="+mn-ea"/>
                                <a:cs typeface="+mn-cs"/>
                              </a:rPr>
                              <m:t>+</m:t>
                            </m:r>
                            <m:r>
                              <a:rPr lang="es-EC" sz="1100" b="0" i="1">
                                <a:solidFill>
                                  <a:schemeClr val="tx1"/>
                                </a:solidFill>
                                <a:effectLst/>
                                <a:latin typeface="Cambria Math" panose="02040503050406030204" pitchFamily="18" charset="0"/>
                                <a:ea typeface="+mn-ea"/>
                                <a:cs typeface="+mn-cs"/>
                              </a:rPr>
                              <m:t>𝐹</m:t>
                            </m:r>
                          </m:e>
                        </m:d>
                        <m:r>
                          <a:rPr lang="es-EC" sz="1100" b="0" i="1">
                            <a:solidFill>
                              <a:schemeClr val="tx1"/>
                            </a:solidFill>
                            <a:effectLst/>
                            <a:latin typeface="Cambria Math" panose="02040503050406030204" pitchFamily="18" charset="0"/>
                            <a:ea typeface="+mn-ea"/>
                            <a:cs typeface="+mn-cs"/>
                          </a:rPr>
                          <m:t>−</m:t>
                        </m:r>
                        <m:nary>
                          <m:naryPr>
                            <m:chr m:val="∑"/>
                            <m:subHide m:val="on"/>
                            <m:supHide m:val="on"/>
                            <m:ctrlPr>
                              <a:rPr lang="es-EC" sz="1100" b="0" i="1">
                                <a:solidFill>
                                  <a:schemeClr val="tx1"/>
                                </a:solidFill>
                                <a:effectLst/>
                                <a:latin typeface="Cambria Math" panose="02040503050406030204" pitchFamily="18" charset="0"/>
                                <a:ea typeface="+mn-ea"/>
                                <a:cs typeface="+mn-cs"/>
                              </a:rPr>
                            </m:ctrlPr>
                          </m:naryPr>
                          <m:sub/>
                          <m:sup/>
                          <m:e>
                            <m:sSub>
                              <m:sSubPr>
                                <m:ctrlPr>
                                  <a:rPr lang="es-EC" sz="1100" b="0" i="1">
                                    <a:solidFill>
                                      <a:schemeClr val="tx1"/>
                                    </a:solidFill>
                                    <a:effectLst/>
                                    <a:latin typeface="Cambria Math" panose="02040503050406030204" pitchFamily="18" charset="0"/>
                                    <a:ea typeface="+mn-ea"/>
                                    <a:cs typeface="+mn-cs"/>
                                  </a:rPr>
                                </m:ctrlPr>
                              </m:sSubPr>
                              <m:e>
                                <m:r>
                                  <a:rPr lang="es-EC" sz="1100" b="0" i="1">
                                    <a:solidFill>
                                      <a:schemeClr val="tx1"/>
                                    </a:solidFill>
                                    <a:effectLst/>
                                    <a:latin typeface="Cambria Math" panose="02040503050406030204" pitchFamily="18" charset="0"/>
                                    <a:ea typeface="Cambria Math" panose="02040503050406030204" pitchFamily="18" charset="0"/>
                                    <a:cs typeface="+mn-cs"/>
                                  </a:rPr>
                                  <m:t>𝜇</m:t>
                                </m:r>
                              </m:e>
                              <m:sub>
                                <m:r>
                                  <a:rPr lang="es-EC" sz="1100" b="0" i="1">
                                    <a:solidFill>
                                      <a:schemeClr val="tx1"/>
                                    </a:solidFill>
                                    <a:effectLst/>
                                    <a:latin typeface="Cambria Math" panose="02040503050406030204" pitchFamily="18" charset="0"/>
                                    <a:ea typeface="+mn-ea"/>
                                    <a:cs typeface="+mn-cs"/>
                                  </a:rPr>
                                  <m:t>𝑘</m:t>
                                </m:r>
                              </m:sub>
                            </m:sSub>
                          </m:e>
                        </m:nary>
                      </m:e>
                    </m:d>
                    <m:r>
                      <a:rPr lang="es-EC" sz="1100" b="0" i="1">
                        <a:solidFill>
                          <a:schemeClr val="tx1"/>
                        </a:solidFill>
                        <a:effectLst/>
                        <a:latin typeface="Cambria Math" panose="02040503050406030204" pitchFamily="18" charset="0"/>
                        <a:ea typeface="+mn-ea"/>
                        <a:cs typeface="+mn-cs"/>
                      </a:rPr>
                      <m:t>+</m:t>
                    </m:r>
                    <m:d>
                      <m:dPr>
                        <m:ctrlPr>
                          <a:rPr lang="es-EC" sz="1100" b="0" i="1">
                            <a:solidFill>
                              <a:schemeClr val="tx1"/>
                            </a:solidFill>
                            <a:effectLst/>
                            <a:latin typeface="Cambria Math" panose="02040503050406030204" pitchFamily="18" charset="0"/>
                            <a:ea typeface="+mn-ea"/>
                            <a:cs typeface="+mn-cs"/>
                          </a:rPr>
                        </m:ctrlPr>
                      </m:dPr>
                      <m:e>
                        <m:r>
                          <a:rPr lang="es-EC" sz="1100" b="0" i="1">
                            <a:solidFill>
                              <a:schemeClr val="tx1"/>
                            </a:solidFill>
                            <a:effectLst/>
                            <a:latin typeface="Cambria Math" panose="02040503050406030204" pitchFamily="18" charset="0"/>
                            <a:ea typeface="Cambria Math" panose="02040503050406030204" pitchFamily="18" charset="0"/>
                            <a:cs typeface="+mn-cs"/>
                          </a:rPr>
                          <m:t>𝜑</m:t>
                        </m:r>
                        <m:sSub>
                          <m:sSubPr>
                            <m:ctrlPr>
                              <a:rPr lang="es-EC" sz="1100" b="0" i="1">
                                <a:solidFill>
                                  <a:schemeClr val="tx1"/>
                                </a:solidFill>
                                <a:effectLst/>
                                <a:latin typeface="Cambria Math" panose="02040503050406030204" pitchFamily="18" charset="0"/>
                                <a:ea typeface="Cambria Math" panose="02040503050406030204" pitchFamily="18" charset="0"/>
                                <a:cs typeface="+mn-cs"/>
                              </a:rPr>
                            </m:ctrlPr>
                          </m:sSubPr>
                          <m:e>
                            <m:r>
                              <a:rPr lang="es-EC" sz="1100" b="0" i="1">
                                <a:solidFill>
                                  <a:schemeClr val="tx1"/>
                                </a:solidFill>
                                <a:effectLst/>
                                <a:latin typeface="Cambria Math" panose="02040503050406030204" pitchFamily="18" charset="0"/>
                                <a:ea typeface="Cambria Math" panose="02040503050406030204" pitchFamily="18" charset="0"/>
                                <a:cs typeface="+mn-cs"/>
                              </a:rPr>
                              <m:t>𝑃</m:t>
                            </m:r>
                          </m:e>
                          <m:sub>
                            <m:r>
                              <a:rPr lang="es-EC" sz="1100" b="0" i="1">
                                <a:solidFill>
                                  <a:schemeClr val="tx1"/>
                                </a:solidFill>
                                <a:effectLst/>
                                <a:latin typeface="Cambria Math" panose="02040503050406030204" pitchFamily="18" charset="0"/>
                                <a:ea typeface="Cambria Math" panose="02040503050406030204" pitchFamily="18" charset="0"/>
                                <a:cs typeface="+mn-cs"/>
                              </a:rPr>
                              <m:t>𝑗</m:t>
                            </m:r>
                          </m:sub>
                        </m:sSub>
                        <m:r>
                          <a:rPr lang="es-EC" sz="1100" b="0" i="1">
                            <a:solidFill>
                              <a:schemeClr val="tx1"/>
                            </a:solidFill>
                            <a:effectLst/>
                            <a:latin typeface="Cambria Math" panose="02040503050406030204" pitchFamily="18" charset="0"/>
                            <a:ea typeface="Cambria Math" panose="02040503050406030204" pitchFamily="18" charset="0"/>
                            <a:cs typeface="+mn-cs"/>
                          </a:rPr>
                          <m:t>+</m:t>
                        </m:r>
                        <m:r>
                          <a:rPr lang="es-EC" sz="1100" b="0" i="1">
                            <a:solidFill>
                              <a:schemeClr val="tx1"/>
                            </a:solidFill>
                            <a:effectLst/>
                            <a:latin typeface="Cambria Math" panose="02040503050406030204" pitchFamily="18" charset="0"/>
                            <a:ea typeface="Cambria Math" panose="02040503050406030204" pitchFamily="18" charset="0"/>
                            <a:cs typeface="+mn-cs"/>
                          </a:rPr>
                          <m:t>𝜏</m:t>
                        </m:r>
                        <m:sSub>
                          <m:sSubPr>
                            <m:ctrlPr>
                              <a:rPr lang="es-EC" sz="1100" b="0" i="1">
                                <a:solidFill>
                                  <a:schemeClr val="tx1"/>
                                </a:solidFill>
                                <a:effectLst/>
                                <a:latin typeface="Cambria Math" panose="02040503050406030204" pitchFamily="18" charset="0"/>
                                <a:ea typeface="Cambria Math" panose="02040503050406030204" pitchFamily="18" charset="0"/>
                                <a:cs typeface="+mn-cs"/>
                              </a:rPr>
                            </m:ctrlPr>
                          </m:sSubPr>
                          <m:e>
                            <m:r>
                              <a:rPr lang="es-EC" sz="1100" b="0" i="1">
                                <a:solidFill>
                                  <a:schemeClr val="tx1"/>
                                </a:solidFill>
                                <a:effectLst/>
                                <a:latin typeface="Cambria Math" panose="02040503050406030204" pitchFamily="18" charset="0"/>
                                <a:ea typeface="Cambria Math" panose="02040503050406030204" pitchFamily="18" charset="0"/>
                                <a:cs typeface="+mn-cs"/>
                              </a:rPr>
                              <m:t>𝐸𝐹</m:t>
                            </m:r>
                          </m:e>
                          <m:sub>
                            <m:r>
                              <a:rPr lang="es-EC" sz="1100" b="0" i="1">
                                <a:solidFill>
                                  <a:schemeClr val="tx1"/>
                                </a:solidFill>
                                <a:effectLst/>
                                <a:latin typeface="Cambria Math" panose="02040503050406030204" pitchFamily="18" charset="0"/>
                                <a:ea typeface="Cambria Math" panose="02040503050406030204" pitchFamily="18" charset="0"/>
                                <a:cs typeface="+mn-cs"/>
                              </a:rPr>
                              <m:t>𝑗</m:t>
                            </m:r>
                          </m:sub>
                        </m:sSub>
                      </m:e>
                    </m:d>
                    <m:r>
                      <a:rPr lang="es-EC" sz="1100" b="0" i="1">
                        <a:solidFill>
                          <a:schemeClr val="tx1"/>
                        </a:solidFill>
                        <a:effectLst/>
                        <a:latin typeface="Cambria Math" panose="02040503050406030204" pitchFamily="18" charset="0"/>
                        <a:ea typeface="Cambria Math" panose="02040503050406030204" pitchFamily="18" charset="0"/>
                        <a:cs typeface="+mn-cs"/>
                      </a:rPr>
                      <m:t>∗</m:t>
                    </m:r>
                    <m:r>
                      <a:rPr lang="es-EC" sz="1100" b="0" i="1">
                        <a:solidFill>
                          <a:schemeClr val="tx1"/>
                        </a:solidFill>
                        <a:effectLst/>
                        <a:latin typeface="Cambria Math" panose="02040503050406030204" pitchFamily="18" charset="0"/>
                        <a:ea typeface="Cambria Math" panose="02040503050406030204" pitchFamily="18" charset="0"/>
                        <a:cs typeface="+mn-cs"/>
                      </a:rPr>
                      <m:t>𝐷</m:t>
                    </m:r>
                  </m:oMath>
                </m:oMathPara>
              </a14:m>
              <a:endParaRPr lang="es-EC" sz="1100"/>
            </a:p>
          </xdr:txBody>
        </xdr:sp>
      </mc:Choice>
      <mc:Fallback xmlns="">
        <xdr:sp macro="" textlink="">
          <xdr:nvSpPr>
            <xdr:cNvPr id="2" name="CuadroTexto 1"/>
            <xdr:cNvSpPr txBox="1"/>
          </xdr:nvSpPr>
          <xdr:spPr>
            <a:xfrm>
              <a:off x="2933700" y="30594300"/>
              <a:ext cx="5187959" cy="4499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EC" sz="1100" b="0" i="0">
                  <a:latin typeface="Cambria Math" panose="02040503050406030204" pitchFamily="18" charset="0"/>
                </a:rPr>
                <a:t>𝐴_𝑗=</a:t>
              </a:r>
              <a:r>
                <a:rPr lang="es-EC" sz="1100" b="0" i="0">
                  <a:latin typeface="Cambria Math" panose="02040503050406030204" pitchFamily="18" charset="0"/>
                  <a:ea typeface="Cambria Math" panose="02040503050406030204" pitchFamily="18" charset="0"/>
                </a:rPr>
                <a:t>𝜇_</a:t>
              </a:r>
              <a:r>
                <a:rPr lang="es-EC" sz="1100" b="0" i="0">
                  <a:latin typeface="Cambria Math" panose="02040503050406030204" pitchFamily="18" charset="0"/>
                </a:rPr>
                <a:t>𝑗+(𝑎𝐶_𝑗+</a:t>
              </a:r>
              <a:r>
                <a:rPr lang="es-EC" sz="1100" b="0" i="0">
                  <a:latin typeface="Cambria Math" panose="02040503050406030204" pitchFamily="18" charset="0"/>
                  <a:ea typeface="Cambria Math" panose="02040503050406030204" pitchFamily="18" charset="0"/>
                </a:rPr>
                <a:t>𝛾〖𝐸𝐹〗_𝑗+𝛽</a:t>
              </a:r>
              <a:r>
                <a:rPr lang="es-EC" sz="1100" b="0" i="0">
                  <a:solidFill>
                    <a:schemeClr val="tx1"/>
                  </a:solidFill>
                  <a:effectLst/>
                  <a:latin typeface="Cambria Math" panose="02040503050406030204" pitchFamily="18" charset="0"/>
                  <a:ea typeface="+mn-ea"/>
                  <a:cs typeface="+mn-cs"/>
                </a:rPr>
                <a:t>〖𝐽𝐸〗_𝑗+</a:t>
              </a:r>
              <a:r>
                <a:rPr lang="es-EC" sz="1100" b="0" i="0">
                  <a:solidFill>
                    <a:schemeClr val="tx1"/>
                  </a:solidFill>
                  <a:effectLst/>
                  <a:latin typeface="Cambria Math" panose="02040503050406030204" pitchFamily="18" charset="0"/>
                  <a:ea typeface="Cambria Math" panose="02040503050406030204" pitchFamily="18" charset="0"/>
                  <a:cs typeface="+mn-cs"/>
                </a:rPr>
                <a:t>𝛿</a:t>
              </a:r>
              <a:r>
                <a:rPr lang="es-EC" sz="1100" b="0" i="0">
                  <a:solidFill>
                    <a:schemeClr val="tx1"/>
                  </a:solidFill>
                  <a:effectLst/>
                  <a:latin typeface="Cambria Math" panose="02040503050406030204" pitchFamily="18" charset="0"/>
                  <a:ea typeface="+mn-ea"/>
                  <a:cs typeface="+mn-cs"/>
                </a:rPr>
                <a:t>𝑃_𝑗 )∗[(𝐼+𝑅+𝐺+𝐹)−∑▒</a:t>
              </a:r>
              <a:r>
                <a:rPr lang="es-EC" sz="1100" b="0" i="0">
                  <a:solidFill>
                    <a:schemeClr val="tx1"/>
                  </a:solidFill>
                  <a:effectLst/>
                  <a:latin typeface="Cambria Math" panose="02040503050406030204" pitchFamily="18" charset="0"/>
                  <a:ea typeface="Cambria Math" panose="02040503050406030204" pitchFamily="18" charset="0"/>
                  <a:cs typeface="+mn-cs"/>
                </a:rPr>
                <a:t>𝜇</a:t>
              </a:r>
              <a:r>
                <a:rPr lang="es-EC" sz="1100" b="0" i="0">
                  <a:solidFill>
                    <a:schemeClr val="tx1"/>
                  </a:solidFill>
                  <a:effectLst/>
                  <a:latin typeface="Cambria Math" panose="02040503050406030204" pitchFamily="18" charset="0"/>
                  <a:ea typeface="+mn-ea"/>
                  <a:cs typeface="+mn-cs"/>
                </a:rPr>
                <a:t>_𝑘 ]+(</a:t>
              </a:r>
              <a:r>
                <a:rPr lang="es-EC" sz="1100" b="0" i="0">
                  <a:solidFill>
                    <a:schemeClr val="tx1"/>
                  </a:solidFill>
                  <a:effectLst/>
                  <a:latin typeface="Cambria Math" panose="02040503050406030204" pitchFamily="18" charset="0"/>
                  <a:ea typeface="Cambria Math" panose="02040503050406030204" pitchFamily="18" charset="0"/>
                  <a:cs typeface="+mn-cs"/>
                </a:rPr>
                <a:t>𝜑𝑃_𝑗+𝜏〖𝐸𝐹〗_𝑗 )∗𝐷</a:t>
              </a:r>
              <a:endParaRPr lang="es-EC" sz="1100"/>
            </a:p>
          </xdr:txBody>
        </xdr:sp>
      </mc:Fallback>
    </mc:AlternateContent>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6.bin"/><Relationship Id="rId1" Type="http://schemas.openxmlformats.org/officeDocument/2006/relationships/hyperlink" Target="https://www.feduba.org.ar/2020/12/17/informe-de-unesco-iesalc-revela-que-el-acceso-a-la-educacion-superior-paso-de-19-a-38-en-las-ultimas-dos-decadas/" TargetMode="Externa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view="pageBreakPreview" topLeftCell="A4" zoomScaleNormal="100" zoomScaleSheetLayoutView="100" workbookViewId="0">
      <selection activeCell="E34" sqref="E34"/>
    </sheetView>
  </sheetViews>
  <sheetFormatPr baseColWidth="10" defaultRowHeight="15" x14ac:dyDescent="0.25"/>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2"/>
  <sheetViews>
    <sheetView topLeftCell="A61" workbookViewId="0">
      <selection activeCell="H69" sqref="H69"/>
    </sheetView>
  </sheetViews>
  <sheetFormatPr baseColWidth="10" defaultColWidth="11.42578125" defaultRowHeight="15" x14ac:dyDescent="0.25"/>
  <cols>
    <col min="1" max="1" width="4.140625" style="58" customWidth="1"/>
    <col min="2" max="2" width="4.85546875" style="58" customWidth="1"/>
    <col min="3" max="3" width="18.28515625" style="58" customWidth="1"/>
    <col min="4" max="4" width="13.7109375" style="58" customWidth="1"/>
    <col min="5" max="5" width="15.140625" style="58" bestFit="1" customWidth="1"/>
    <col min="6" max="7" width="13" style="58" customWidth="1"/>
    <col min="8" max="8" width="19.5703125" style="58" customWidth="1"/>
    <col min="9" max="9" width="18.28515625" style="58" customWidth="1"/>
    <col min="10" max="10" width="15.5703125" style="58" customWidth="1"/>
    <col min="11" max="11" width="17.28515625" style="58" customWidth="1"/>
    <col min="12" max="12" width="27.7109375" style="58" customWidth="1"/>
    <col min="13" max="13" width="28.42578125" style="58" customWidth="1"/>
    <col min="14" max="14" width="52.140625" style="58" customWidth="1"/>
    <col min="15" max="15" width="42.5703125" style="58" customWidth="1"/>
    <col min="16" max="17" width="11.42578125" style="58"/>
    <col min="18" max="18" width="16.140625" style="58" customWidth="1"/>
    <col min="19" max="19" width="25.7109375" style="58" customWidth="1"/>
    <col min="20" max="16384" width="11.42578125" style="58"/>
  </cols>
  <sheetData>
    <row r="1" spans="1:15" ht="18.75" x14ac:dyDescent="0.3">
      <c r="A1" s="72" t="s">
        <v>357</v>
      </c>
    </row>
    <row r="2" spans="1:15" ht="18.75" x14ac:dyDescent="0.3">
      <c r="A2" s="59" t="s">
        <v>389</v>
      </c>
    </row>
    <row r="4" spans="1:15" ht="18.75" x14ac:dyDescent="0.3">
      <c r="B4" s="59" t="s">
        <v>298</v>
      </c>
    </row>
    <row r="5" spans="1:15" x14ac:dyDescent="0.25">
      <c r="C5" s="58" t="s">
        <v>310</v>
      </c>
    </row>
    <row r="6" spans="1:15" x14ac:dyDescent="0.25">
      <c r="C6" s="58" t="s">
        <v>311</v>
      </c>
    </row>
    <row r="7" spans="1:15" x14ac:dyDescent="0.25">
      <c r="C7" s="58" t="s">
        <v>312</v>
      </c>
    </row>
    <row r="8" spans="1:15" x14ac:dyDescent="0.25">
      <c r="C8" s="58" t="s">
        <v>313</v>
      </c>
    </row>
    <row r="9" spans="1:15" x14ac:dyDescent="0.25">
      <c r="C9" s="58" t="s">
        <v>315</v>
      </c>
    </row>
    <row r="10" spans="1:15" x14ac:dyDescent="0.25">
      <c r="D10" s="131"/>
      <c r="E10" s="131"/>
      <c r="F10" s="131"/>
      <c r="G10" s="131"/>
      <c r="H10" s="132"/>
      <c r="I10" s="133"/>
    </row>
    <row r="11" spans="1:15" x14ac:dyDescent="0.25">
      <c r="D11" s="133"/>
      <c r="E11" s="133"/>
      <c r="F11" s="131"/>
      <c r="G11" s="131"/>
      <c r="H11" s="132"/>
    </row>
    <row r="12" spans="1:15" ht="15" customHeight="1" x14ac:dyDescent="0.25">
      <c r="C12" s="274" t="s">
        <v>310</v>
      </c>
      <c r="D12" s="275"/>
      <c r="E12" s="286" t="s">
        <v>316</v>
      </c>
      <c r="F12" s="286"/>
      <c r="G12" s="286"/>
      <c r="H12" s="286"/>
      <c r="I12" s="286"/>
      <c r="J12" s="286"/>
      <c r="K12" s="60"/>
      <c r="L12" s="60"/>
      <c r="M12" s="58" t="s">
        <v>320</v>
      </c>
      <c r="N12" s="60"/>
      <c r="O12" s="60"/>
    </row>
    <row r="13" spans="1:15" x14ac:dyDescent="0.25">
      <c r="C13" s="276"/>
      <c r="D13" s="277"/>
      <c r="E13" s="286" t="s">
        <v>317</v>
      </c>
      <c r="F13" s="286"/>
      <c r="G13" s="286"/>
      <c r="H13" s="286"/>
      <c r="I13" s="286"/>
      <c r="J13" s="286"/>
      <c r="K13" s="60"/>
      <c r="L13" s="60"/>
      <c r="M13" s="58" t="s">
        <v>321</v>
      </c>
      <c r="N13" s="60"/>
      <c r="O13" s="60"/>
    </row>
    <row r="14" spans="1:15" x14ac:dyDescent="0.25">
      <c r="C14" s="276"/>
      <c r="D14" s="277"/>
      <c r="E14" s="286" t="s">
        <v>318</v>
      </c>
      <c r="F14" s="286"/>
      <c r="G14" s="286"/>
      <c r="H14" s="286"/>
      <c r="I14" s="286"/>
      <c r="J14" s="286"/>
      <c r="K14" s="60"/>
      <c r="L14" s="60"/>
      <c r="M14" s="58" t="s">
        <v>322</v>
      </c>
      <c r="N14" s="60"/>
      <c r="O14" s="60"/>
    </row>
    <row r="15" spans="1:15" x14ac:dyDescent="0.25">
      <c r="C15" s="278"/>
      <c r="D15" s="279"/>
      <c r="E15" s="286" t="s">
        <v>319</v>
      </c>
      <c r="F15" s="286"/>
      <c r="G15" s="286"/>
      <c r="H15" s="286"/>
      <c r="I15" s="286"/>
      <c r="J15" s="286"/>
      <c r="K15" s="60"/>
      <c r="L15" s="60"/>
      <c r="M15" s="58" t="s">
        <v>323</v>
      </c>
      <c r="N15" s="60"/>
      <c r="O15" s="60"/>
    </row>
    <row r="16" spans="1:15" x14ac:dyDescent="0.25">
      <c r="C16" s="61"/>
      <c r="D16" s="61"/>
      <c r="E16" s="62"/>
      <c r="F16" s="62"/>
      <c r="G16" s="62"/>
      <c r="H16" s="62"/>
      <c r="I16" s="62"/>
      <c r="J16" s="62"/>
      <c r="K16" s="60"/>
      <c r="L16" s="60"/>
      <c r="M16" s="58" t="s">
        <v>324</v>
      </c>
      <c r="N16" s="60"/>
      <c r="O16" s="60"/>
    </row>
    <row r="17" spans="3:15" ht="15" customHeight="1" x14ac:dyDescent="0.25">
      <c r="C17" s="274" t="s">
        <v>311</v>
      </c>
      <c r="D17" s="275"/>
      <c r="E17" s="286" t="s">
        <v>325</v>
      </c>
      <c r="F17" s="286"/>
      <c r="G17" s="286"/>
      <c r="H17" s="286"/>
      <c r="I17" s="286"/>
      <c r="J17" s="286"/>
      <c r="K17" s="60"/>
      <c r="L17" s="60"/>
      <c r="M17" s="60"/>
      <c r="N17" s="60"/>
      <c r="O17" s="60"/>
    </row>
    <row r="18" spans="3:15" x14ac:dyDescent="0.25">
      <c r="C18" s="276"/>
      <c r="D18" s="277"/>
      <c r="E18" s="286" t="s">
        <v>326</v>
      </c>
      <c r="F18" s="286"/>
      <c r="G18" s="286"/>
      <c r="H18" s="286"/>
      <c r="I18" s="286"/>
      <c r="J18" s="286"/>
      <c r="K18" s="60"/>
      <c r="L18" s="60"/>
      <c r="M18" s="60"/>
      <c r="N18" s="60"/>
      <c r="O18" s="60"/>
    </row>
    <row r="19" spans="3:15" x14ac:dyDescent="0.25">
      <c r="C19" s="276"/>
      <c r="D19" s="277"/>
      <c r="E19" s="286" t="s">
        <v>327</v>
      </c>
      <c r="F19" s="286"/>
      <c r="G19" s="286"/>
      <c r="H19" s="286"/>
      <c r="I19" s="286"/>
      <c r="J19" s="286"/>
      <c r="K19" s="60"/>
      <c r="L19" s="60"/>
      <c r="M19" s="60"/>
      <c r="N19" s="60"/>
      <c r="O19" s="60"/>
    </row>
    <row r="20" spans="3:15" x14ac:dyDescent="0.25">
      <c r="C20" s="278"/>
      <c r="D20" s="279"/>
      <c r="E20" s="286" t="s">
        <v>328</v>
      </c>
      <c r="F20" s="286"/>
      <c r="G20" s="286"/>
      <c r="H20" s="286"/>
      <c r="I20" s="286"/>
      <c r="J20" s="286"/>
      <c r="K20" s="60"/>
      <c r="L20" s="60"/>
      <c r="M20" s="60"/>
      <c r="N20" s="60"/>
      <c r="O20" s="60"/>
    </row>
    <row r="21" spans="3:15" x14ac:dyDescent="0.25">
      <c r="C21" s="61"/>
      <c r="D21" s="61"/>
      <c r="E21" s="62"/>
      <c r="F21" s="62"/>
      <c r="G21" s="62"/>
      <c r="H21" s="62"/>
      <c r="I21" s="62"/>
      <c r="J21" s="62"/>
      <c r="K21" s="60"/>
      <c r="L21" s="60"/>
      <c r="M21" s="60"/>
      <c r="N21" s="60"/>
      <c r="O21" s="60"/>
    </row>
    <row r="22" spans="3:15" ht="15" customHeight="1" x14ac:dyDescent="0.25">
      <c r="C22" s="274" t="s">
        <v>312</v>
      </c>
      <c r="D22" s="275"/>
      <c r="E22" s="273" t="s">
        <v>329</v>
      </c>
      <c r="F22" s="273"/>
      <c r="G22" s="273"/>
      <c r="H22" s="273"/>
      <c r="I22" s="273"/>
      <c r="J22" s="273"/>
      <c r="K22" s="60"/>
      <c r="L22" s="60"/>
      <c r="M22" s="60"/>
      <c r="N22" s="60"/>
      <c r="O22" s="60"/>
    </row>
    <row r="23" spans="3:15" x14ac:dyDescent="0.25">
      <c r="C23" s="276"/>
      <c r="D23" s="277"/>
      <c r="E23" s="273" t="s">
        <v>330</v>
      </c>
      <c r="F23" s="273"/>
      <c r="G23" s="273"/>
      <c r="H23" s="273"/>
      <c r="I23" s="273"/>
      <c r="J23" s="273"/>
      <c r="K23" s="60"/>
      <c r="L23" s="60"/>
      <c r="M23" s="60"/>
      <c r="N23" s="60"/>
      <c r="O23" s="60"/>
    </row>
    <row r="24" spans="3:15" x14ac:dyDescent="0.25">
      <c r="C24" s="276"/>
      <c r="D24" s="277"/>
      <c r="E24" s="273" t="s">
        <v>331</v>
      </c>
      <c r="F24" s="273"/>
      <c r="G24" s="273"/>
      <c r="H24" s="273"/>
      <c r="I24" s="273"/>
      <c r="J24" s="273"/>
      <c r="K24" s="60"/>
      <c r="L24" s="60"/>
      <c r="M24" s="60"/>
      <c r="N24" s="60"/>
      <c r="O24" s="60"/>
    </row>
    <row r="25" spans="3:15" x14ac:dyDescent="0.25">
      <c r="C25" s="278"/>
      <c r="D25" s="279"/>
      <c r="E25" s="273" t="s">
        <v>332</v>
      </c>
      <c r="F25" s="273"/>
      <c r="G25" s="273"/>
      <c r="H25" s="273"/>
      <c r="I25" s="273"/>
      <c r="J25" s="273"/>
      <c r="K25" s="60"/>
      <c r="L25" s="60"/>
      <c r="M25" s="60"/>
      <c r="N25" s="60"/>
      <c r="O25" s="60"/>
    </row>
    <row r="26" spans="3:15" x14ac:dyDescent="0.25">
      <c r="K26" s="60"/>
      <c r="L26" s="60"/>
      <c r="M26" s="60"/>
      <c r="N26" s="60"/>
      <c r="O26" s="60"/>
    </row>
    <row r="27" spans="3:15" x14ac:dyDescent="0.25">
      <c r="C27" s="280" t="s">
        <v>313</v>
      </c>
      <c r="D27" s="281"/>
      <c r="E27" s="273" t="s">
        <v>333</v>
      </c>
      <c r="F27" s="273"/>
      <c r="G27" s="273"/>
      <c r="H27" s="273"/>
      <c r="I27" s="273"/>
      <c r="J27" s="273"/>
      <c r="K27" s="60"/>
      <c r="L27" s="60"/>
      <c r="M27" s="60"/>
      <c r="N27" s="60"/>
      <c r="O27" s="60"/>
    </row>
    <row r="28" spans="3:15" x14ac:dyDescent="0.25">
      <c r="C28" s="282"/>
      <c r="D28" s="283"/>
      <c r="E28" s="273" t="s">
        <v>334</v>
      </c>
      <c r="F28" s="273"/>
      <c r="G28" s="273"/>
      <c r="H28" s="273"/>
      <c r="I28" s="273"/>
      <c r="J28" s="273"/>
      <c r="K28" s="60"/>
      <c r="L28" s="60"/>
      <c r="M28" s="60"/>
      <c r="N28" s="60"/>
      <c r="O28" s="60"/>
    </row>
    <row r="29" spans="3:15" x14ac:dyDescent="0.25">
      <c r="K29" s="60"/>
      <c r="L29" s="60"/>
      <c r="M29" s="60"/>
      <c r="N29" s="60"/>
      <c r="O29" s="60"/>
    </row>
    <row r="30" spans="3:15" x14ac:dyDescent="0.25">
      <c r="C30" s="280" t="s">
        <v>315</v>
      </c>
      <c r="D30" s="281"/>
      <c r="E30" s="273" t="s">
        <v>335</v>
      </c>
      <c r="F30" s="273"/>
      <c r="G30" s="273"/>
      <c r="H30" s="273"/>
      <c r="I30" s="273"/>
      <c r="J30" s="273"/>
      <c r="K30" s="60"/>
      <c r="L30" s="60"/>
      <c r="M30" s="60"/>
      <c r="N30" s="60"/>
      <c r="O30" s="60"/>
    </row>
    <row r="31" spans="3:15" x14ac:dyDescent="0.25">
      <c r="C31" s="284"/>
      <c r="D31" s="285"/>
      <c r="E31" s="273" t="s">
        <v>336</v>
      </c>
      <c r="F31" s="273"/>
      <c r="G31" s="273"/>
      <c r="H31" s="273"/>
      <c r="I31" s="273"/>
      <c r="J31" s="273"/>
      <c r="K31" s="60"/>
      <c r="L31" s="60"/>
      <c r="M31" s="60"/>
      <c r="N31" s="60"/>
      <c r="O31" s="60"/>
    </row>
    <row r="32" spans="3:15" x14ac:dyDescent="0.25">
      <c r="C32" s="282"/>
      <c r="D32" s="283"/>
      <c r="E32" s="273" t="s">
        <v>337</v>
      </c>
      <c r="F32" s="273"/>
      <c r="G32" s="273"/>
      <c r="H32" s="273"/>
      <c r="I32" s="273"/>
      <c r="J32" s="273"/>
      <c r="K32" s="60"/>
      <c r="L32" s="60"/>
      <c r="M32" s="60"/>
      <c r="N32" s="60"/>
      <c r="O32" s="60"/>
    </row>
    <row r="34" spans="1:19" ht="18.75" x14ac:dyDescent="0.3">
      <c r="A34" s="59"/>
      <c r="B34" s="59"/>
    </row>
    <row r="35" spans="1:19" ht="18.75" x14ac:dyDescent="0.3">
      <c r="A35" s="59"/>
      <c r="B35" s="59" t="s">
        <v>366</v>
      </c>
    </row>
    <row r="36" spans="1:19" ht="18.75" x14ac:dyDescent="0.3">
      <c r="A36" s="59"/>
      <c r="B36" s="59"/>
      <c r="C36" s="304" t="s">
        <v>915</v>
      </c>
      <c r="D36" s="304"/>
      <c r="E36" s="304"/>
      <c r="F36" s="304"/>
      <c r="G36" s="304"/>
      <c r="H36" s="304"/>
      <c r="I36" s="304"/>
      <c r="J36" s="304"/>
      <c r="K36" s="304"/>
    </row>
    <row r="37" spans="1:19" ht="47.25" customHeight="1" x14ac:dyDescent="0.3">
      <c r="A37" s="59"/>
      <c r="B37" s="59"/>
      <c r="C37" s="305" t="s">
        <v>558</v>
      </c>
      <c r="D37" s="305"/>
      <c r="E37" s="305"/>
      <c r="F37" s="305"/>
      <c r="G37" s="305"/>
      <c r="H37" s="305"/>
      <c r="I37" s="305"/>
      <c r="J37" s="305"/>
      <c r="K37" s="305"/>
    </row>
    <row r="38" spans="1:19" ht="31.5" customHeight="1" x14ac:dyDescent="0.3">
      <c r="A38" s="59"/>
      <c r="B38" s="59"/>
      <c r="C38" s="305" t="s">
        <v>916</v>
      </c>
      <c r="D38" s="305"/>
      <c r="E38" s="305"/>
      <c r="F38" s="305"/>
      <c r="G38" s="305"/>
      <c r="H38" s="305"/>
      <c r="I38" s="305"/>
      <c r="J38" s="305"/>
      <c r="K38" s="305"/>
    </row>
    <row r="39" spans="1:19" ht="46.5" customHeight="1" x14ac:dyDescent="0.3">
      <c r="A39" s="59"/>
      <c r="B39" s="59"/>
      <c r="C39" s="305" t="s">
        <v>917</v>
      </c>
      <c r="D39" s="305"/>
      <c r="E39" s="305"/>
      <c r="F39" s="305"/>
      <c r="G39" s="305"/>
      <c r="H39" s="305"/>
      <c r="I39" s="305"/>
      <c r="J39" s="305"/>
      <c r="K39" s="305"/>
    </row>
    <row r="40" spans="1:19" ht="66" customHeight="1" x14ac:dyDescent="0.3">
      <c r="A40" s="59"/>
      <c r="B40" s="59"/>
      <c r="C40" s="305" t="s">
        <v>559</v>
      </c>
      <c r="D40" s="305"/>
      <c r="E40" s="305"/>
      <c r="F40" s="305"/>
      <c r="G40" s="305"/>
      <c r="H40" s="305"/>
      <c r="I40" s="305"/>
      <c r="J40" s="305"/>
      <c r="K40" s="305"/>
    </row>
    <row r="41" spans="1:19" ht="18.75" x14ac:dyDescent="0.3">
      <c r="A41" s="59"/>
      <c r="B41" s="59"/>
    </row>
    <row r="42" spans="1:19" ht="18.75" x14ac:dyDescent="0.3">
      <c r="A42" s="59"/>
      <c r="B42" s="59" t="s">
        <v>367</v>
      </c>
    </row>
    <row r="43" spans="1:19" ht="84" customHeight="1" x14ac:dyDescent="0.3">
      <c r="A43" s="59"/>
      <c r="B43" s="59"/>
      <c r="C43" s="305" t="s">
        <v>918</v>
      </c>
      <c r="D43" s="305"/>
      <c r="E43" s="305"/>
      <c r="F43" s="305"/>
      <c r="G43" s="305"/>
      <c r="H43" s="305"/>
      <c r="I43" s="305"/>
      <c r="J43" s="305"/>
      <c r="K43" s="305"/>
    </row>
    <row r="44" spans="1:19" ht="18.75" x14ac:dyDescent="0.3">
      <c r="A44" s="59"/>
      <c r="B44" s="59"/>
    </row>
    <row r="45" spans="1:19" ht="18.75" x14ac:dyDescent="0.3">
      <c r="A45" s="59"/>
      <c r="B45" s="59" t="s">
        <v>106</v>
      </c>
    </row>
    <row r="46" spans="1:19" ht="42.6" customHeight="1" x14ac:dyDescent="0.3">
      <c r="A46" s="59"/>
      <c r="B46" s="59"/>
      <c r="C46" s="119" t="s">
        <v>365</v>
      </c>
      <c r="D46" s="118" t="s">
        <v>372</v>
      </c>
      <c r="E46" s="254" t="s">
        <v>371</v>
      </c>
      <c r="F46" s="256"/>
      <c r="G46" s="126" t="s">
        <v>387</v>
      </c>
      <c r="H46" s="291" t="s">
        <v>2</v>
      </c>
      <c r="I46" s="291"/>
      <c r="J46" s="291"/>
      <c r="K46" s="291" t="s">
        <v>491</v>
      </c>
      <c r="L46" s="291"/>
      <c r="M46" s="291"/>
      <c r="N46" s="297" t="s">
        <v>492</v>
      </c>
      <c r="O46" s="298"/>
      <c r="P46" s="291" t="s">
        <v>362</v>
      </c>
      <c r="Q46" s="291"/>
      <c r="R46" s="127" t="s">
        <v>493</v>
      </c>
      <c r="S46" s="127" t="s">
        <v>113</v>
      </c>
    </row>
    <row r="47" spans="1:19" ht="136.5" customHeight="1" x14ac:dyDescent="0.3">
      <c r="A47" s="59"/>
      <c r="B47" s="59"/>
      <c r="C47" s="122" t="s">
        <v>363</v>
      </c>
      <c r="D47" s="122" t="s">
        <v>373</v>
      </c>
      <c r="E47" s="294" t="s">
        <v>364</v>
      </c>
      <c r="F47" s="294"/>
      <c r="G47" s="128" t="s">
        <v>919</v>
      </c>
      <c r="H47" s="292" t="s">
        <v>310</v>
      </c>
      <c r="I47" s="292"/>
      <c r="J47" s="292"/>
      <c r="K47" s="299" t="s">
        <v>920</v>
      </c>
      <c r="L47" s="302"/>
      <c r="M47" s="300"/>
      <c r="N47" s="299" t="s">
        <v>494</v>
      </c>
      <c r="O47" s="300"/>
      <c r="P47" s="294" t="s">
        <v>560</v>
      </c>
      <c r="Q47" s="294"/>
      <c r="R47" s="129">
        <v>2</v>
      </c>
      <c r="S47" s="227" t="s">
        <v>495</v>
      </c>
    </row>
    <row r="48" spans="1:19" ht="81" customHeight="1" x14ac:dyDescent="0.3">
      <c r="A48" s="59"/>
      <c r="B48" s="59"/>
      <c r="C48" s="293" t="s">
        <v>311</v>
      </c>
      <c r="D48" s="122" t="s">
        <v>374</v>
      </c>
      <c r="E48" s="293" t="s">
        <v>325</v>
      </c>
      <c r="F48" s="293"/>
      <c r="G48" s="122" t="s">
        <v>145</v>
      </c>
      <c r="H48" s="290" t="s">
        <v>399</v>
      </c>
      <c r="I48" s="290"/>
      <c r="J48" s="290"/>
      <c r="K48" s="287" t="s">
        <v>921</v>
      </c>
      <c r="L48" s="288"/>
      <c r="M48" s="289"/>
      <c r="N48" s="287" t="s">
        <v>496</v>
      </c>
      <c r="O48" s="289"/>
      <c r="P48" s="293" t="s">
        <v>497</v>
      </c>
      <c r="Q48" s="293"/>
      <c r="R48" s="130">
        <v>4</v>
      </c>
      <c r="S48" s="227" t="s">
        <v>498</v>
      </c>
    </row>
    <row r="49" spans="1:19" ht="120.6" customHeight="1" x14ac:dyDescent="0.3">
      <c r="A49" s="59"/>
      <c r="B49" s="59"/>
      <c r="C49" s="293"/>
      <c r="D49" s="122" t="s">
        <v>375</v>
      </c>
      <c r="E49" s="293" t="s">
        <v>326</v>
      </c>
      <c r="F49" s="293"/>
      <c r="G49" s="122" t="s">
        <v>145</v>
      </c>
      <c r="H49" s="290" t="s">
        <v>499</v>
      </c>
      <c r="I49" s="290"/>
      <c r="J49" s="290"/>
      <c r="K49" s="287" t="s">
        <v>500</v>
      </c>
      <c r="L49" s="288"/>
      <c r="M49" s="289"/>
      <c r="N49" s="287" t="s">
        <v>501</v>
      </c>
      <c r="O49" s="289"/>
      <c r="P49" s="293" t="s">
        <v>502</v>
      </c>
      <c r="Q49" s="293"/>
      <c r="R49" s="130">
        <v>5</v>
      </c>
      <c r="S49" s="227" t="s">
        <v>503</v>
      </c>
    </row>
    <row r="50" spans="1:19" ht="132.6" customHeight="1" x14ac:dyDescent="0.3">
      <c r="A50" s="59"/>
      <c r="B50" s="59"/>
      <c r="C50" s="293"/>
      <c r="D50" s="122" t="s">
        <v>376</v>
      </c>
      <c r="E50" s="293" t="s">
        <v>327</v>
      </c>
      <c r="F50" s="293"/>
      <c r="G50" s="122" t="s">
        <v>504</v>
      </c>
      <c r="H50" s="290" t="s">
        <v>505</v>
      </c>
      <c r="I50" s="290"/>
      <c r="J50" s="290"/>
      <c r="K50" s="287" t="s">
        <v>922</v>
      </c>
      <c r="L50" s="288"/>
      <c r="M50" s="289"/>
      <c r="N50" s="287" t="s">
        <v>506</v>
      </c>
      <c r="O50" s="289"/>
      <c r="P50" s="293" t="s">
        <v>507</v>
      </c>
      <c r="Q50" s="293"/>
      <c r="R50" s="130">
        <v>1</v>
      </c>
      <c r="S50" s="227" t="s">
        <v>508</v>
      </c>
    </row>
    <row r="51" spans="1:19" ht="28.5" customHeight="1" x14ac:dyDescent="0.3">
      <c r="A51" s="59"/>
      <c r="B51" s="59"/>
      <c r="C51" s="293"/>
      <c r="D51" s="122" t="s">
        <v>377</v>
      </c>
      <c r="E51" s="293" t="s">
        <v>328</v>
      </c>
      <c r="F51" s="293"/>
      <c r="G51" s="122" t="s">
        <v>504</v>
      </c>
      <c r="H51" s="290" t="s">
        <v>509</v>
      </c>
      <c r="I51" s="290"/>
      <c r="J51" s="290"/>
      <c r="K51" s="287" t="s">
        <v>510</v>
      </c>
      <c r="L51" s="288"/>
      <c r="M51" s="289"/>
      <c r="N51" s="287" t="s">
        <v>510</v>
      </c>
      <c r="O51" s="289"/>
      <c r="P51" s="293" t="s">
        <v>510</v>
      </c>
      <c r="Q51" s="293"/>
      <c r="R51" s="122" t="s">
        <v>510</v>
      </c>
      <c r="S51" s="227" t="s">
        <v>510</v>
      </c>
    </row>
    <row r="52" spans="1:19" ht="91.15" customHeight="1" x14ac:dyDescent="0.3">
      <c r="A52" s="59"/>
      <c r="B52" s="59"/>
      <c r="C52" s="293" t="s">
        <v>312</v>
      </c>
      <c r="D52" s="122" t="s">
        <v>378</v>
      </c>
      <c r="E52" s="293" t="s">
        <v>329</v>
      </c>
      <c r="F52" s="293"/>
      <c r="G52" s="122" t="s">
        <v>145</v>
      </c>
      <c r="H52" s="290" t="s">
        <v>511</v>
      </c>
      <c r="I52" s="290"/>
      <c r="J52" s="290"/>
      <c r="K52" s="287" t="s">
        <v>512</v>
      </c>
      <c r="L52" s="288"/>
      <c r="M52" s="289"/>
      <c r="N52" s="287" t="s">
        <v>513</v>
      </c>
      <c r="O52" s="289"/>
      <c r="P52" s="293" t="s">
        <v>514</v>
      </c>
      <c r="Q52" s="293"/>
      <c r="R52" s="130">
        <v>27</v>
      </c>
      <c r="S52" s="227" t="s">
        <v>515</v>
      </c>
    </row>
    <row r="53" spans="1:19" ht="156" customHeight="1" x14ac:dyDescent="0.3">
      <c r="A53" s="59"/>
      <c r="B53" s="59"/>
      <c r="C53" s="293"/>
      <c r="D53" s="122" t="s">
        <v>379</v>
      </c>
      <c r="E53" s="293" t="s">
        <v>330</v>
      </c>
      <c r="F53" s="293"/>
      <c r="G53" s="122" t="s">
        <v>145</v>
      </c>
      <c r="H53" s="287" t="s">
        <v>516</v>
      </c>
      <c r="I53" s="288"/>
      <c r="J53" s="289"/>
      <c r="K53" s="287" t="s">
        <v>517</v>
      </c>
      <c r="L53" s="288"/>
      <c r="M53" s="289"/>
      <c r="N53" s="287" t="s">
        <v>518</v>
      </c>
      <c r="O53" s="289"/>
      <c r="P53" s="293" t="s">
        <v>519</v>
      </c>
      <c r="Q53" s="293"/>
      <c r="R53" s="130">
        <v>6</v>
      </c>
      <c r="S53" s="227" t="s">
        <v>520</v>
      </c>
    </row>
    <row r="54" spans="1:19" ht="199.5" customHeight="1" x14ac:dyDescent="0.3">
      <c r="A54" s="59"/>
      <c r="B54" s="59"/>
      <c r="C54" s="293"/>
      <c r="D54" s="122" t="s">
        <v>380</v>
      </c>
      <c r="E54" s="293" t="s">
        <v>331</v>
      </c>
      <c r="F54" s="293"/>
      <c r="G54" s="122" t="s">
        <v>145</v>
      </c>
      <c r="H54" s="290" t="s">
        <v>521</v>
      </c>
      <c r="I54" s="290"/>
      <c r="J54" s="290"/>
      <c r="K54" s="287" t="s">
        <v>522</v>
      </c>
      <c r="L54" s="288"/>
      <c r="M54" s="289"/>
      <c r="N54" s="287" t="s">
        <v>523</v>
      </c>
      <c r="O54" s="289"/>
      <c r="P54" s="293" t="s">
        <v>524</v>
      </c>
      <c r="Q54" s="293"/>
      <c r="R54" s="130">
        <v>7</v>
      </c>
      <c r="S54" s="227" t="s">
        <v>525</v>
      </c>
    </row>
    <row r="55" spans="1:19" ht="76.900000000000006" customHeight="1" x14ac:dyDescent="0.3">
      <c r="A55" s="59"/>
      <c r="B55" s="59"/>
      <c r="C55" s="293"/>
      <c r="D55" s="122" t="s">
        <v>381</v>
      </c>
      <c r="E55" s="293" t="s">
        <v>332</v>
      </c>
      <c r="F55" s="293"/>
      <c r="G55" s="122" t="s">
        <v>145</v>
      </c>
      <c r="H55" s="290" t="s">
        <v>526</v>
      </c>
      <c r="I55" s="290"/>
      <c r="J55" s="290"/>
      <c r="K55" s="287" t="s">
        <v>527</v>
      </c>
      <c r="L55" s="288"/>
      <c r="M55" s="289"/>
      <c r="N55" s="287" t="s">
        <v>528</v>
      </c>
      <c r="O55" s="289"/>
      <c r="P55" s="293" t="s">
        <v>529</v>
      </c>
      <c r="Q55" s="293"/>
      <c r="R55" s="130">
        <v>25</v>
      </c>
      <c r="S55" s="227" t="s">
        <v>530</v>
      </c>
    </row>
    <row r="56" spans="1:19" ht="81.75" customHeight="1" x14ac:dyDescent="0.3">
      <c r="A56" s="59"/>
      <c r="B56" s="59"/>
      <c r="C56" s="303" t="s">
        <v>313</v>
      </c>
      <c r="D56" s="120" t="s">
        <v>382</v>
      </c>
      <c r="E56" s="293" t="s">
        <v>333</v>
      </c>
      <c r="F56" s="293"/>
      <c r="G56" s="122" t="s">
        <v>145</v>
      </c>
      <c r="H56" s="290" t="s">
        <v>531</v>
      </c>
      <c r="I56" s="290"/>
      <c r="J56" s="290"/>
      <c r="K56" s="287" t="s">
        <v>532</v>
      </c>
      <c r="L56" s="288"/>
      <c r="M56" s="289"/>
      <c r="N56" s="287" t="s">
        <v>533</v>
      </c>
      <c r="O56" s="289"/>
      <c r="P56" s="293" t="s">
        <v>534</v>
      </c>
      <c r="Q56" s="293"/>
      <c r="R56" s="130">
        <v>9</v>
      </c>
      <c r="S56" s="227" t="s">
        <v>535</v>
      </c>
    </row>
    <row r="57" spans="1:19" ht="71.25" customHeight="1" x14ac:dyDescent="0.3">
      <c r="A57" s="59"/>
      <c r="B57" s="59"/>
      <c r="C57" s="303"/>
      <c r="D57" s="120" t="s">
        <v>383</v>
      </c>
      <c r="E57" s="293" t="s">
        <v>334</v>
      </c>
      <c r="F57" s="293"/>
      <c r="G57" s="122" t="s">
        <v>504</v>
      </c>
      <c r="H57" s="290" t="s">
        <v>536</v>
      </c>
      <c r="I57" s="290"/>
      <c r="J57" s="290"/>
      <c r="K57" s="287" t="s">
        <v>537</v>
      </c>
      <c r="L57" s="288"/>
      <c r="M57" s="289"/>
      <c r="N57" s="287" t="s">
        <v>538</v>
      </c>
      <c r="O57" s="289"/>
      <c r="P57" s="293" t="s">
        <v>539</v>
      </c>
      <c r="Q57" s="293"/>
      <c r="R57" s="130">
        <v>27</v>
      </c>
      <c r="S57" s="227" t="s">
        <v>540</v>
      </c>
    </row>
    <row r="58" spans="1:19" ht="119.45" customHeight="1" x14ac:dyDescent="0.3">
      <c r="A58" s="59"/>
      <c r="B58" s="59"/>
      <c r="C58" s="303" t="s">
        <v>315</v>
      </c>
      <c r="D58" s="120" t="s">
        <v>384</v>
      </c>
      <c r="E58" s="293" t="s">
        <v>335</v>
      </c>
      <c r="F58" s="293"/>
      <c r="G58" s="122" t="s">
        <v>504</v>
      </c>
      <c r="H58" s="290" t="s">
        <v>541</v>
      </c>
      <c r="I58" s="290"/>
      <c r="J58" s="290"/>
      <c r="K58" s="287" t="s">
        <v>542</v>
      </c>
      <c r="L58" s="288"/>
      <c r="M58" s="289"/>
      <c r="N58" s="287" t="s">
        <v>543</v>
      </c>
      <c r="O58" s="289"/>
      <c r="P58" s="293" t="s">
        <v>544</v>
      </c>
      <c r="Q58" s="293"/>
      <c r="R58" s="130">
        <v>19</v>
      </c>
      <c r="S58" s="227" t="s">
        <v>545</v>
      </c>
    </row>
    <row r="59" spans="1:19" ht="171" customHeight="1" x14ac:dyDescent="0.3">
      <c r="A59" s="59"/>
      <c r="B59" s="59"/>
      <c r="C59" s="303"/>
      <c r="D59" s="120" t="s">
        <v>385</v>
      </c>
      <c r="E59" s="293" t="s">
        <v>546</v>
      </c>
      <c r="F59" s="293"/>
      <c r="G59" s="122" t="s">
        <v>504</v>
      </c>
      <c r="H59" s="290" t="s">
        <v>547</v>
      </c>
      <c r="I59" s="290"/>
      <c r="J59" s="290"/>
      <c r="K59" s="287" t="s">
        <v>548</v>
      </c>
      <c r="L59" s="288"/>
      <c r="M59" s="289"/>
      <c r="N59" s="287" t="s">
        <v>549</v>
      </c>
      <c r="O59" s="289"/>
      <c r="P59" s="293" t="s">
        <v>550</v>
      </c>
      <c r="Q59" s="293"/>
      <c r="R59" s="130">
        <v>27</v>
      </c>
      <c r="S59" s="227" t="s">
        <v>551</v>
      </c>
    </row>
    <row r="60" spans="1:19" ht="108.6" customHeight="1" x14ac:dyDescent="0.3">
      <c r="A60" s="59"/>
      <c r="B60" s="59"/>
      <c r="C60" s="303"/>
      <c r="D60" s="120" t="s">
        <v>386</v>
      </c>
      <c r="E60" s="293" t="s">
        <v>337</v>
      </c>
      <c r="F60" s="293"/>
      <c r="G60" s="122" t="s">
        <v>504</v>
      </c>
      <c r="H60" s="290" t="s">
        <v>552</v>
      </c>
      <c r="I60" s="290"/>
      <c r="J60" s="290"/>
      <c r="K60" s="287" t="s">
        <v>553</v>
      </c>
      <c r="L60" s="288"/>
      <c r="M60" s="289"/>
      <c r="N60" s="287" t="s">
        <v>554</v>
      </c>
      <c r="O60" s="289"/>
      <c r="P60" s="293" t="s">
        <v>555</v>
      </c>
      <c r="Q60" s="293"/>
      <c r="R60" s="130">
        <v>28</v>
      </c>
      <c r="S60" s="227" t="s">
        <v>556</v>
      </c>
    </row>
    <row r="61" spans="1:19" ht="18" customHeight="1" x14ac:dyDescent="0.3">
      <c r="A61" s="59"/>
      <c r="B61" s="59"/>
      <c r="C61" s="135"/>
      <c r="D61" s="135"/>
      <c r="E61" s="136"/>
      <c r="F61" s="136"/>
      <c r="G61" s="136"/>
      <c r="H61" s="136"/>
      <c r="I61" s="136"/>
      <c r="J61" s="136"/>
      <c r="K61" s="136"/>
      <c r="L61" s="136"/>
      <c r="M61" s="136"/>
      <c r="N61" s="136"/>
      <c r="O61" s="136"/>
      <c r="P61" s="136"/>
      <c r="Q61" s="136"/>
      <c r="R61" s="137"/>
      <c r="S61" s="138"/>
    </row>
    <row r="62" spans="1:19" ht="18" customHeight="1" x14ac:dyDescent="0.3">
      <c r="A62" s="59"/>
      <c r="B62" s="59" t="s">
        <v>341</v>
      </c>
      <c r="C62" s="135"/>
      <c r="D62" s="135"/>
      <c r="E62" s="136"/>
      <c r="F62" s="136"/>
      <c r="G62" s="136"/>
      <c r="H62" s="136"/>
      <c r="I62" s="136"/>
      <c r="J62" s="136"/>
      <c r="K62" s="136"/>
      <c r="L62" s="136"/>
      <c r="M62" s="136"/>
      <c r="N62" s="136"/>
      <c r="O62" s="136"/>
      <c r="P62" s="136"/>
      <c r="Q62" s="136"/>
      <c r="R62" s="137"/>
      <c r="S62" s="138"/>
    </row>
    <row r="63" spans="1:19" ht="18" customHeight="1" x14ac:dyDescent="0.3">
      <c r="A63" s="59"/>
      <c r="B63" s="59"/>
      <c r="C63" s="135"/>
      <c r="D63" s="135"/>
      <c r="E63" s="136"/>
      <c r="F63" s="136"/>
      <c r="G63" s="136"/>
      <c r="H63" s="136"/>
      <c r="I63" s="136"/>
      <c r="J63" s="136"/>
      <c r="K63" s="136"/>
      <c r="L63" s="136"/>
      <c r="M63" s="136"/>
      <c r="N63" s="136"/>
      <c r="O63" s="136"/>
      <c r="P63" s="136"/>
      <c r="Q63" s="136"/>
      <c r="R63" s="137"/>
      <c r="S63" s="138"/>
    </row>
    <row r="64" spans="1:19" ht="18" customHeight="1" x14ac:dyDescent="0.3">
      <c r="A64" s="59"/>
      <c r="B64" s="59"/>
      <c r="C64" s="135"/>
      <c r="D64" s="135"/>
      <c r="E64" s="136"/>
      <c r="F64" s="136"/>
      <c r="G64" s="136"/>
      <c r="H64" s="136"/>
      <c r="I64" s="136"/>
      <c r="J64" s="136"/>
      <c r="K64" s="136"/>
      <c r="L64" s="136"/>
      <c r="M64" s="136"/>
      <c r="N64" s="136"/>
      <c r="O64" s="136"/>
      <c r="P64" s="136"/>
      <c r="Q64" s="136"/>
      <c r="R64" s="137"/>
      <c r="S64" s="138"/>
    </row>
    <row r="65" spans="1:19" ht="18" customHeight="1" x14ac:dyDescent="0.3">
      <c r="A65" s="59"/>
      <c r="B65" s="59"/>
      <c r="C65" s="135"/>
      <c r="D65" s="135"/>
      <c r="E65" s="136"/>
      <c r="F65" s="136"/>
      <c r="G65" s="136"/>
      <c r="H65" s="136"/>
      <c r="I65" s="136"/>
      <c r="J65" s="136"/>
      <c r="K65" s="136"/>
      <c r="L65" s="136"/>
      <c r="M65" s="136"/>
      <c r="N65" s="136"/>
      <c r="O65" s="136"/>
      <c r="P65" s="136"/>
      <c r="Q65" s="136"/>
      <c r="R65" s="137"/>
      <c r="S65" s="138"/>
    </row>
    <row r="66" spans="1:19" ht="18" customHeight="1" x14ac:dyDescent="0.3">
      <c r="A66" s="59"/>
      <c r="B66" s="59"/>
      <c r="C66" s="135"/>
      <c r="D66" s="135"/>
      <c r="E66" s="136"/>
      <c r="F66" s="136"/>
      <c r="G66" s="136"/>
      <c r="H66" s="136"/>
      <c r="I66" s="136"/>
      <c r="J66" s="136"/>
      <c r="K66" s="136"/>
      <c r="L66" s="136"/>
      <c r="M66" s="136"/>
      <c r="N66" s="136"/>
      <c r="O66" s="136"/>
      <c r="P66" s="136"/>
      <c r="Q66" s="136"/>
      <c r="R66" s="137"/>
      <c r="S66" s="138"/>
    </row>
    <row r="67" spans="1:19" ht="18.75" x14ac:dyDescent="0.3">
      <c r="A67" s="59"/>
      <c r="B67" s="59"/>
      <c r="C67" s="58">
        <v>2021</v>
      </c>
      <c r="E67" s="139" t="s">
        <v>464</v>
      </c>
      <c r="F67" s="139" t="s">
        <v>465</v>
      </c>
      <c r="G67" s="139" t="s">
        <v>469</v>
      </c>
      <c r="H67" s="139" t="s">
        <v>470</v>
      </c>
      <c r="I67" s="139" t="s">
        <v>142</v>
      </c>
    </row>
    <row r="68" spans="1:19" ht="18.75" x14ac:dyDescent="0.3">
      <c r="A68" s="59"/>
      <c r="B68" s="59"/>
      <c r="E68" s="150">
        <v>392104470</v>
      </c>
      <c r="F68" s="150">
        <v>479612004</v>
      </c>
      <c r="G68" s="150">
        <f>16674799+22000000</f>
        <v>38674799</v>
      </c>
      <c r="H68" s="150">
        <v>183957739</v>
      </c>
      <c r="I68" s="151">
        <f>SUM(E68:H68)</f>
        <v>1094349012</v>
      </c>
    </row>
    <row r="69" spans="1:19" ht="18.75" x14ac:dyDescent="0.3">
      <c r="A69" s="59"/>
      <c r="B69" s="59" t="s">
        <v>137</v>
      </c>
      <c r="E69" s="134">
        <v>1.2507040380000001E-2</v>
      </c>
      <c r="F69" s="134">
        <v>1.1275777339999999E-2</v>
      </c>
      <c r="G69" s="134">
        <v>1.2960663609999999E-2</v>
      </c>
      <c r="H69" s="134">
        <v>1.2960663610000001E-2</v>
      </c>
      <c r="I69" s="134">
        <f>SUM(E69:H69)</f>
        <v>4.970414494E-2</v>
      </c>
      <c r="J69" s="59" t="s">
        <v>562</v>
      </c>
    </row>
    <row r="70" spans="1:19" ht="18.75" x14ac:dyDescent="0.3">
      <c r="A70" s="59"/>
      <c r="B70" s="59"/>
      <c r="E70" s="78">
        <f>E69*E68</f>
        <v>4904066.4394684993</v>
      </c>
      <c r="F70" s="78">
        <f>F69*F68</f>
        <v>5407998.1666951887</v>
      </c>
      <c r="G70" s="78">
        <f>G69*G68</f>
        <v>501251.06002336438</v>
      </c>
      <c r="H70" s="78">
        <f>H69*H68</f>
        <v>2384214.373635178</v>
      </c>
      <c r="I70" s="78">
        <f>SUM(E70:H70)</f>
        <v>13197530.03982223</v>
      </c>
      <c r="J70" s="141">
        <v>14725679</v>
      </c>
      <c r="K70" s="142">
        <f>J70-I70</f>
        <v>1528148.9601777699</v>
      </c>
    </row>
    <row r="71" spans="1:19" s="60" customFormat="1" ht="18.75" x14ac:dyDescent="0.3">
      <c r="A71" s="140"/>
      <c r="B71" s="140"/>
      <c r="E71" s="136"/>
      <c r="F71" s="188"/>
      <c r="G71" s="136"/>
      <c r="H71" s="136"/>
      <c r="I71" s="136"/>
    </row>
    <row r="72" spans="1:19" ht="18.75" x14ac:dyDescent="0.3">
      <c r="A72" s="59"/>
      <c r="B72" s="59"/>
      <c r="F72" s="133"/>
      <c r="K72" s="143" t="s">
        <v>370</v>
      </c>
      <c r="L72" s="143"/>
      <c r="M72" s="143"/>
      <c r="N72" s="143"/>
      <c r="O72" s="143"/>
      <c r="P72" s="143"/>
      <c r="Q72" s="143"/>
      <c r="R72" s="143"/>
    </row>
    <row r="73" spans="1:19" ht="18.75" x14ac:dyDescent="0.3">
      <c r="A73" s="59"/>
      <c r="B73" s="59"/>
      <c r="C73" s="66" t="s">
        <v>365</v>
      </c>
      <c r="D73" s="125" t="s">
        <v>372</v>
      </c>
      <c r="E73" s="296" t="s">
        <v>361</v>
      </c>
      <c r="F73" s="296"/>
      <c r="G73" s="124" t="s">
        <v>400</v>
      </c>
      <c r="H73" s="124">
        <v>2021</v>
      </c>
      <c r="I73" s="124">
        <v>2022</v>
      </c>
      <c r="J73" s="124">
        <v>2023</v>
      </c>
      <c r="K73" s="124">
        <f>H73+3</f>
        <v>2024</v>
      </c>
      <c r="L73" s="124">
        <f t="shared" ref="L73:R73" si="0">K73+3</f>
        <v>2027</v>
      </c>
      <c r="M73" s="124">
        <f t="shared" si="0"/>
        <v>2030</v>
      </c>
      <c r="N73" s="124">
        <f t="shared" si="0"/>
        <v>2033</v>
      </c>
      <c r="O73" s="124">
        <f t="shared" si="0"/>
        <v>2036</v>
      </c>
      <c r="P73" s="124">
        <f t="shared" si="0"/>
        <v>2039</v>
      </c>
      <c r="Q73" s="124">
        <f t="shared" si="0"/>
        <v>2042</v>
      </c>
      <c r="R73" s="124">
        <f t="shared" si="0"/>
        <v>2045</v>
      </c>
    </row>
    <row r="74" spans="1:19" ht="18.75" x14ac:dyDescent="0.3">
      <c r="A74" s="59"/>
      <c r="B74" s="59"/>
      <c r="C74" s="63" t="s">
        <v>363</v>
      </c>
      <c r="D74" s="121" t="s">
        <v>373</v>
      </c>
      <c r="E74" s="295" t="s">
        <v>364</v>
      </c>
      <c r="F74" s="295"/>
      <c r="G74" s="121"/>
      <c r="H74" s="64">
        <f>I70</f>
        <v>13197530.03982223</v>
      </c>
      <c r="I74" s="65"/>
      <c r="J74" s="65"/>
      <c r="K74" s="65"/>
      <c r="L74" s="65"/>
      <c r="M74" s="65"/>
      <c r="N74" s="65"/>
      <c r="O74" s="65"/>
      <c r="P74" s="65"/>
      <c r="Q74" s="58" t="s">
        <v>557</v>
      </c>
    </row>
    <row r="75" spans="1:19" ht="18.75" x14ac:dyDescent="0.3">
      <c r="A75" s="59"/>
      <c r="B75" s="59"/>
      <c r="C75" s="295" t="s">
        <v>311</v>
      </c>
      <c r="D75" s="121" t="s">
        <v>374</v>
      </c>
      <c r="E75" s="295" t="s">
        <v>325</v>
      </c>
      <c r="F75" s="295"/>
      <c r="G75" s="121"/>
      <c r="H75" s="74">
        <v>0.36890000000000001</v>
      </c>
      <c r="I75" s="65"/>
      <c r="J75" s="65"/>
      <c r="K75" s="65"/>
      <c r="L75" s="65"/>
      <c r="M75" s="65"/>
      <c r="N75" s="65"/>
      <c r="O75" s="65"/>
      <c r="P75" s="65"/>
    </row>
    <row r="76" spans="1:19" ht="18.75" x14ac:dyDescent="0.3">
      <c r="A76" s="59"/>
      <c r="B76" s="59"/>
      <c r="C76" s="295"/>
      <c r="D76" s="121" t="s">
        <v>375</v>
      </c>
      <c r="E76" s="295" t="s">
        <v>326</v>
      </c>
      <c r="F76" s="295"/>
      <c r="G76" s="121"/>
      <c r="H76" s="65"/>
      <c r="I76" s="65"/>
      <c r="J76" s="65"/>
      <c r="K76" s="65"/>
      <c r="L76" s="65"/>
      <c r="M76" s="65"/>
      <c r="N76" s="65"/>
      <c r="O76" s="65"/>
      <c r="P76" s="65"/>
    </row>
    <row r="77" spans="1:19" ht="25.5" customHeight="1" x14ac:dyDescent="0.3">
      <c r="A77" s="59"/>
      <c r="B77" s="59"/>
      <c r="C77" s="295"/>
      <c r="D77" s="121" t="s">
        <v>376</v>
      </c>
      <c r="E77" s="295" t="s">
        <v>327</v>
      </c>
      <c r="F77" s="295"/>
      <c r="G77" s="121"/>
      <c r="H77" s="65"/>
      <c r="I77" s="65"/>
      <c r="J77" s="65"/>
      <c r="K77" s="65"/>
      <c r="L77" s="65"/>
      <c r="M77" s="65"/>
      <c r="N77" s="65"/>
      <c r="O77" s="65"/>
      <c r="P77" s="65"/>
    </row>
    <row r="78" spans="1:19" ht="18.75" x14ac:dyDescent="0.3">
      <c r="A78" s="59"/>
      <c r="B78" s="59"/>
      <c r="C78" s="295"/>
      <c r="D78" s="121" t="s">
        <v>377</v>
      </c>
      <c r="E78" s="295" t="s">
        <v>328</v>
      </c>
      <c r="F78" s="295"/>
      <c r="G78" s="121"/>
      <c r="H78" s="65"/>
      <c r="I78" s="65"/>
      <c r="J78" s="65"/>
      <c r="K78" s="65"/>
      <c r="L78" s="65"/>
      <c r="M78" s="65"/>
      <c r="N78" s="65"/>
      <c r="O78" s="65"/>
      <c r="P78" s="65"/>
    </row>
    <row r="79" spans="1:19" ht="29.25" customHeight="1" x14ac:dyDescent="0.3">
      <c r="A79" s="59"/>
      <c r="B79" s="59"/>
      <c r="C79" s="293" t="s">
        <v>312</v>
      </c>
      <c r="D79" s="122" t="s">
        <v>378</v>
      </c>
      <c r="E79" s="295" t="s">
        <v>329</v>
      </c>
      <c r="F79" s="295"/>
      <c r="G79" s="121"/>
      <c r="H79" s="65"/>
      <c r="I79" s="65"/>
      <c r="J79" s="65"/>
      <c r="K79" s="65"/>
      <c r="L79" s="65"/>
      <c r="M79" s="65"/>
      <c r="N79" s="65"/>
      <c r="O79" s="65"/>
      <c r="P79" s="65"/>
    </row>
    <row r="80" spans="1:19" ht="27" customHeight="1" x14ac:dyDescent="0.3">
      <c r="A80" s="59"/>
      <c r="B80" s="59"/>
      <c r="C80" s="293"/>
      <c r="D80" s="122" t="s">
        <v>379</v>
      </c>
      <c r="E80" s="295" t="s">
        <v>330</v>
      </c>
      <c r="F80" s="295"/>
      <c r="G80" s="121"/>
      <c r="H80" s="65"/>
      <c r="I80" s="65"/>
      <c r="J80" s="65"/>
      <c r="K80" s="65"/>
      <c r="L80" s="65"/>
      <c r="M80" s="65"/>
      <c r="N80" s="65"/>
      <c r="O80" s="65"/>
      <c r="P80" s="65"/>
    </row>
    <row r="81" spans="1:16" ht="31.5" customHeight="1" x14ac:dyDescent="0.3">
      <c r="A81" s="59"/>
      <c r="B81" s="59"/>
      <c r="C81" s="293"/>
      <c r="D81" s="122" t="s">
        <v>380</v>
      </c>
      <c r="E81" s="295" t="s">
        <v>331</v>
      </c>
      <c r="F81" s="295"/>
      <c r="G81" s="121"/>
      <c r="H81" s="65"/>
      <c r="I81" s="65"/>
      <c r="J81" s="65"/>
      <c r="K81" s="65"/>
      <c r="L81" s="65"/>
      <c r="M81" s="65"/>
      <c r="N81" s="65"/>
      <c r="O81" s="65"/>
      <c r="P81" s="65"/>
    </row>
    <row r="82" spans="1:16" ht="29.25" customHeight="1" x14ac:dyDescent="0.3">
      <c r="A82" s="59"/>
      <c r="B82" s="59"/>
      <c r="C82" s="293"/>
      <c r="D82" s="122" t="s">
        <v>381</v>
      </c>
      <c r="E82" s="295" t="s">
        <v>332</v>
      </c>
      <c r="F82" s="295"/>
      <c r="G82" s="121"/>
      <c r="H82" s="65"/>
      <c r="I82" s="65"/>
      <c r="J82" s="65"/>
      <c r="K82" s="65"/>
      <c r="L82" s="65"/>
      <c r="M82" s="65"/>
      <c r="N82" s="65"/>
      <c r="O82" s="65"/>
      <c r="P82" s="65"/>
    </row>
    <row r="83" spans="1:16" ht="25.5" customHeight="1" x14ac:dyDescent="0.3">
      <c r="A83" s="59"/>
      <c r="B83" s="59"/>
      <c r="C83" s="303" t="s">
        <v>313</v>
      </c>
      <c r="D83" s="120" t="s">
        <v>382</v>
      </c>
      <c r="E83" s="295" t="s">
        <v>333</v>
      </c>
      <c r="F83" s="295"/>
      <c r="G83" s="121"/>
      <c r="H83" s="65"/>
      <c r="I83" s="65"/>
      <c r="J83" s="65"/>
      <c r="K83" s="65"/>
      <c r="L83" s="65"/>
      <c r="M83" s="65"/>
      <c r="N83" s="65"/>
      <c r="O83" s="65"/>
      <c r="P83" s="65"/>
    </row>
    <row r="84" spans="1:16" ht="27.75" customHeight="1" x14ac:dyDescent="0.3">
      <c r="A84" s="59"/>
      <c r="B84" s="59"/>
      <c r="C84" s="303"/>
      <c r="D84" s="120" t="s">
        <v>383</v>
      </c>
      <c r="E84" s="295" t="s">
        <v>334</v>
      </c>
      <c r="F84" s="295"/>
      <c r="G84" s="121"/>
      <c r="H84" s="65"/>
      <c r="I84" s="65"/>
      <c r="J84" s="65"/>
      <c r="K84" s="65"/>
      <c r="L84" s="65"/>
      <c r="M84" s="65"/>
      <c r="N84" s="65"/>
      <c r="O84" s="65"/>
      <c r="P84" s="65"/>
    </row>
    <row r="85" spans="1:16" ht="25.5" customHeight="1" x14ac:dyDescent="0.3">
      <c r="A85" s="59"/>
      <c r="B85" s="59"/>
      <c r="C85" s="303" t="s">
        <v>315</v>
      </c>
      <c r="D85" s="120" t="s">
        <v>384</v>
      </c>
      <c r="E85" s="295" t="s">
        <v>335</v>
      </c>
      <c r="F85" s="295"/>
      <c r="G85" s="121"/>
      <c r="H85" s="65"/>
      <c r="I85" s="65"/>
      <c r="J85" s="65"/>
      <c r="K85" s="65"/>
      <c r="L85" s="65"/>
      <c r="M85" s="65"/>
      <c r="N85" s="65"/>
      <c r="O85" s="65"/>
      <c r="P85" s="65"/>
    </row>
    <row r="86" spans="1:16" ht="27.75" customHeight="1" x14ac:dyDescent="0.3">
      <c r="A86" s="59"/>
      <c r="B86" s="59"/>
      <c r="C86" s="303"/>
      <c r="D86" s="120" t="s">
        <v>385</v>
      </c>
      <c r="E86" s="295" t="s">
        <v>336</v>
      </c>
      <c r="F86" s="295"/>
      <c r="G86" s="121"/>
      <c r="H86" s="65"/>
      <c r="I86" s="65"/>
      <c r="J86" s="65"/>
      <c r="K86" s="65"/>
      <c r="L86" s="65"/>
      <c r="M86" s="65"/>
      <c r="N86" s="65"/>
      <c r="O86" s="65"/>
      <c r="P86" s="65"/>
    </row>
    <row r="87" spans="1:16" ht="27.75" customHeight="1" x14ac:dyDescent="0.3">
      <c r="A87" s="59"/>
      <c r="B87" s="59"/>
      <c r="C87" s="303"/>
      <c r="D87" s="120" t="s">
        <v>386</v>
      </c>
      <c r="E87" s="295" t="s">
        <v>337</v>
      </c>
      <c r="F87" s="295"/>
      <c r="G87" s="121"/>
      <c r="H87" s="65"/>
      <c r="I87" s="65"/>
      <c r="J87" s="65"/>
      <c r="K87" s="65"/>
      <c r="L87" s="65"/>
      <c r="M87" s="65"/>
      <c r="N87" s="65"/>
      <c r="O87" s="65"/>
      <c r="P87" s="65"/>
    </row>
    <row r="88" spans="1:16" ht="18.75" x14ac:dyDescent="0.3">
      <c r="A88" s="59"/>
      <c r="B88" s="59"/>
    </row>
    <row r="89" spans="1:16" ht="18.75" x14ac:dyDescent="0.3">
      <c r="A89" s="59"/>
      <c r="B89" s="59"/>
    </row>
    <row r="90" spans="1:16" ht="18.75" x14ac:dyDescent="0.3">
      <c r="A90" s="59"/>
      <c r="B90" s="59" t="s">
        <v>222</v>
      </c>
    </row>
    <row r="91" spans="1:16" ht="18.75" x14ac:dyDescent="0.3">
      <c r="A91" s="59"/>
      <c r="B91" s="59"/>
    </row>
    <row r="92" spans="1:16" ht="18.75" x14ac:dyDescent="0.3">
      <c r="A92" s="59"/>
      <c r="B92" s="59"/>
      <c r="C92" s="67" t="s">
        <v>365</v>
      </c>
      <c r="D92" s="125" t="s">
        <v>372</v>
      </c>
      <c r="E92" s="301" t="s">
        <v>361</v>
      </c>
      <c r="F92" s="301"/>
      <c r="G92" s="123"/>
      <c r="H92" s="123" t="s">
        <v>290</v>
      </c>
      <c r="I92" s="123" t="s">
        <v>368</v>
      </c>
      <c r="J92" s="123" t="s">
        <v>291</v>
      </c>
      <c r="K92" s="123" t="s">
        <v>369</v>
      </c>
    </row>
    <row r="93" spans="1:16" ht="24.75" customHeight="1" x14ac:dyDescent="0.3">
      <c r="A93" s="59"/>
      <c r="B93" s="59"/>
      <c r="C93" s="63" t="s">
        <v>363</v>
      </c>
      <c r="D93" s="121" t="s">
        <v>373</v>
      </c>
      <c r="E93" s="295" t="s">
        <v>364</v>
      </c>
      <c r="F93" s="295"/>
      <c r="G93" s="121"/>
      <c r="H93" s="64">
        <v>14345648.279999999</v>
      </c>
      <c r="I93" s="65"/>
      <c r="J93" s="65"/>
      <c r="K93" s="65"/>
    </row>
    <row r="94" spans="1:16" ht="24.75" customHeight="1" x14ac:dyDescent="0.3">
      <c r="A94" s="59"/>
      <c r="B94" s="59"/>
      <c r="C94" s="295" t="s">
        <v>311</v>
      </c>
      <c r="D94" s="121" t="s">
        <v>374</v>
      </c>
      <c r="E94" s="295" t="s">
        <v>325</v>
      </c>
      <c r="F94" s="295"/>
      <c r="G94" s="121"/>
      <c r="H94" s="65"/>
      <c r="I94" s="65"/>
      <c r="J94" s="65"/>
      <c r="K94" s="65"/>
    </row>
    <row r="95" spans="1:16" ht="24.75" customHeight="1" x14ac:dyDescent="0.3">
      <c r="A95" s="59"/>
      <c r="B95" s="59"/>
      <c r="C95" s="295"/>
      <c r="D95" s="121" t="s">
        <v>375</v>
      </c>
      <c r="E95" s="295" t="s">
        <v>326</v>
      </c>
      <c r="F95" s="295"/>
      <c r="G95" s="121"/>
      <c r="H95" s="65"/>
      <c r="I95" s="65"/>
      <c r="J95" s="65"/>
      <c r="K95" s="65"/>
    </row>
    <row r="96" spans="1:16" ht="24.75" customHeight="1" x14ac:dyDescent="0.3">
      <c r="A96" s="59"/>
      <c r="B96" s="59"/>
      <c r="C96" s="295"/>
      <c r="D96" s="121" t="s">
        <v>376</v>
      </c>
      <c r="E96" s="295" t="s">
        <v>327</v>
      </c>
      <c r="F96" s="295"/>
      <c r="G96" s="121"/>
      <c r="H96" s="65"/>
      <c r="I96" s="65"/>
      <c r="J96" s="65"/>
      <c r="K96" s="65"/>
    </row>
    <row r="97" spans="1:11" ht="24.75" customHeight="1" x14ac:dyDescent="0.3">
      <c r="A97" s="59"/>
      <c r="B97" s="59"/>
      <c r="C97" s="295"/>
      <c r="D97" s="121" t="s">
        <v>377</v>
      </c>
      <c r="E97" s="295" t="s">
        <v>328</v>
      </c>
      <c r="F97" s="295"/>
      <c r="G97" s="121"/>
      <c r="H97" s="65"/>
      <c r="I97" s="65"/>
      <c r="J97" s="65"/>
      <c r="K97" s="65"/>
    </row>
    <row r="98" spans="1:11" ht="24.75" customHeight="1" x14ac:dyDescent="0.3">
      <c r="A98" s="59"/>
      <c r="B98" s="59"/>
      <c r="C98" s="293" t="s">
        <v>312</v>
      </c>
      <c r="D98" s="122" t="s">
        <v>378</v>
      </c>
      <c r="E98" s="295" t="s">
        <v>329</v>
      </c>
      <c r="F98" s="295"/>
      <c r="G98" s="121"/>
      <c r="H98" s="65"/>
      <c r="I98" s="65"/>
      <c r="J98" s="65"/>
      <c r="K98" s="65"/>
    </row>
    <row r="99" spans="1:11" ht="24.75" customHeight="1" x14ac:dyDescent="0.3">
      <c r="A99" s="59"/>
      <c r="B99" s="59"/>
      <c r="C99" s="293"/>
      <c r="D99" s="122" t="s">
        <v>379</v>
      </c>
      <c r="E99" s="295" t="s">
        <v>330</v>
      </c>
      <c r="F99" s="295"/>
      <c r="G99" s="121"/>
      <c r="H99" s="65"/>
      <c r="I99" s="65"/>
      <c r="J99" s="65"/>
      <c r="K99" s="65"/>
    </row>
    <row r="100" spans="1:11" ht="24.75" customHeight="1" x14ac:dyDescent="0.3">
      <c r="A100" s="59"/>
      <c r="B100" s="59"/>
      <c r="C100" s="293"/>
      <c r="D100" s="122" t="s">
        <v>380</v>
      </c>
      <c r="E100" s="295" t="s">
        <v>331</v>
      </c>
      <c r="F100" s="295"/>
      <c r="G100" s="121"/>
      <c r="H100" s="65"/>
      <c r="I100" s="65"/>
      <c r="J100" s="65"/>
      <c r="K100" s="65"/>
    </row>
    <row r="101" spans="1:11" ht="24.75" customHeight="1" x14ac:dyDescent="0.3">
      <c r="A101" s="59"/>
      <c r="B101" s="59"/>
      <c r="C101" s="293"/>
      <c r="D101" s="122" t="s">
        <v>381</v>
      </c>
      <c r="E101" s="295" t="s">
        <v>332</v>
      </c>
      <c r="F101" s="295"/>
      <c r="G101" s="121"/>
      <c r="H101" s="65"/>
      <c r="I101" s="65"/>
      <c r="J101" s="65"/>
      <c r="K101" s="65"/>
    </row>
    <row r="102" spans="1:11" ht="24.75" customHeight="1" x14ac:dyDescent="0.3">
      <c r="A102" s="59"/>
      <c r="B102" s="59"/>
      <c r="C102" s="303" t="s">
        <v>313</v>
      </c>
      <c r="D102" s="120" t="s">
        <v>382</v>
      </c>
      <c r="E102" s="295" t="s">
        <v>333</v>
      </c>
      <c r="F102" s="295"/>
      <c r="G102" s="121"/>
      <c r="H102" s="65"/>
      <c r="I102" s="65"/>
      <c r="J102" s="65"/>
      <c r="K102" s="65"/>
    </row>
    <row r="103" spans="1:11" ht="24.75" customHeight="1" x14ac:dyDescent="0.3">
      <c r="A103" s="59"/>
      <c r="B103" s="59"/>
      <c r="C103" s="303"/>
      <c r="D103" s="120" t="s">
        <v>383</v>
      </c>
      <c r="E103" s="295" t="s">
        <v>334</v>
      </c>
      <c r="F103" s="295"/>
      <c r="G103" s="121"/>
      <c r="H103" s="65"/>
      <c r="I103" s="65"/>
      <c r="J103" s="65"/>
      <c r="K103" s="65"/>
    </row>
    <row r="104" spans="1:11" ht="24.75" customHeight="1" x14ac:dyDescent="0.3">
      <c r="A104" s="59"/>
      <c r="B104" s="59"/>
      <c r="C104" s="303" t="s">
        <v>315</v>
      </c>
      <c r="D104" s="120" t="s">
        <v>384</v>
      </c>
      <c r="E104" s="295" t="s">
        <v>335</v>
      </c>
      <c r="F104" s="295"/>
      <c r="G104" s="121"/>
      <c r="H104" s="65"/>
      <c r="I104" s="65"/>
      <c r="J104" s="65"/>
      <c r="K104" s="65"/>
    </row>
    <row r="105" spans="1:11" ht="24.75" customHeight="1" x14ac:dyDescent="0.3">
      <c r="A105" s="59"/>
      <c r="B105" s="59"/>
      <c r="C105" s="303"/>
      <c r="D105" s="120" t="s">
        <v>385</v>
      </c>
      <c r="E105" s="295" t="s">
        <v>336</v>
      </c>
      <c r="F105" s="295"/>
      <c r="G105" s="121"/>
      <c r="H105" s="65"/>
      <c r="I105" s="65"/>
      <c r="J105" s="65"/>
      <c r="K105" s="65"/>
    </row>
    <row r="106" spans="1:11" ht="24.75" customHeight="1" x14ac:dyDescent="0.3">
      <c r="A106" s="59"/>
      <c r="B106" s="59"/>
      <c r="C106" s="303"/>
      <c r="D106" s="120" t="s">
        <v>386</v>
      </c>
      <c r="E106" s="295" t="s">
        <v>337</v>
      </c>
      <c r="F106" s="295"/>
      <c r="G106" s="121"/>
      <c r="H106" s="65"/>
      <c r="I106" s="65"/>
      <c r="J106" s="65"/>
      <c r="K106" s="65"/>
    </row>
    <row r="107" spans="1:11" ht="18.75" x14ac:dyDescent="0.3">
      <c r="A107" s="59"/>
      <c r="B107" s="59"/>
    </row>
    <row r="108" spans="1:11" ht="18.75" x14ac:dyDescent="0.3">
      <c r="A108" s="59"/>
      <c r="B108" s="59"/>
    </row>
    <row r="109" spans="1:11" ht="18.75" x14ac:dyDescent="0.3">
      <c r="A109" s="59"/>
      <c r="B109" s="59"/>
    </row>
    <row r="110" spans="1:11" ht="18.75" x14ac:dyDescent="0.3">
      <c r="A110" s="59"/>
      <c r="B110" s="59"/>
    </row>
    <row r="111" spans="1:11" ht="18.75" x14ac:dyDescent="0.3">
      <c r="A111" s="59"/>
      <c r="B111" s="59" t="s">
        <v>388</v>
      </c>
    </row>
    <row r="112" spans="1:11" ht="18.75" x14ac:dyDescent="0.3">
      <c r="A112" s="59"/>
      <c r="B112" s="59"/>
    </row>
  </sheetData>
  <mergeCells count="145">
    <mergeCell ref="C98:C101"/>
    <mergeCell ref="C102:C103"/>
    <mergeCell ref="C104:C106"/>
    <mergeCell ref="E104:F104"/>
    <mergeCell ref="E105:F105"/>
    <mergeCell ref="E106:F106"/>
    <mergeCell ref="C36:K36"/>
    <mergeCell ref="C37:K37"/>
    <mergeCell ref="C38:K38"/>
    <mergeCell ref="C39:K39"/>
    <mergeCell ref="C40:K40"/>
    <mergeCell ref="C43:K43"/>
    <mergeCell ref="C75:C78"/>
    <mergeCell ref="C79:C82"/>
    <mergeCell ref="C83:C84"/>
    <mergeCell ref="C85:C87"/>
    <mergeCell ref="E85:F85"/>
    <mergeCell ref="E86:F86"/>
    <mergeCell ref="E87:F87"/>
    <mergeCell ref="C94:C97"/>
    <mergeCell ref="E99:F99"/>
    <mergeCell ref="E100:F100"/>
    <mergeCell ref="E101:F101"/>
    <mergeCell ref="E102:F102"/>
    <mergeCell ref="P56:Q56"/>
    <mergeCell ref="P57:Q57"/>
    <mergeCell ref="C58:C60"/>
    <mergeCell ref="E58:F58"/>
    <mergeCell ref="H58:J58"/>
    <mergeCell ref="K58:M58"/>
    <mergeCell ref="N58:O58"/>
    <mergeCell ref="P58:Q58"/>
    <mergeCell ref="E59:F59"/>
    <mergeCell ref="H59:J59"/>
    <mergeCell ref="K59:M59"/>
    <mergeCell ref="N59:O59"/>
    <mergeCell ref="P59:Q59"/>
    <mergeCell ref="E60:F60"/>
    <mergeCell ref="H60:J60"/>
    <mergeCell ref="K60:M60"/>
    <mergeCell ref="N60:O60"/>
    <mergeCell ref="P60:Q60"/>
    <mergeCell ref="K56:M56"/>
    <mergeCell ref="E56:F56"/>
    <mergeCell ref="E57:F57"/>
    <mergeCell ref="C56:C57"/>
    <mergeCell ref="P46:Q46"/>
    <mergeCell ref="P47:Q47"/>
    <mergeCell ref="C48:C51"/>
    <mergeCell ref="P48:Q48"/>
    <mergeCell ref="P49:Q49"/>
    <mergeCell ref="P50:Q50"/>
    <mergeCell ref="P51:Q51"/>
    <mergeCell ref="C52:C55"/>
    <mergeCell ref="P52:Q52"/>
    <mergeCell ref="P53:Q53"/>
    <mergeCell ref="P54:Q54"/>
    <mergeCell ref="P55:Q55"/>
    <mergeCell ref="K47:M47"/>
    <mergeCell ref="K48:M48"/>
    <mergeCell ref="K49:M49"/>
    <mergeCell ref="K50:M50"/>
    <mergeCell ref="K51:M51"/>
    <mergeCell ref="K52:M52"/>
    <mergeCell ref="K53:M53"/>
    <mergeCell ref="K54:M54"/>
    <mergeCell ref="K55:M55"/>
    <mergeCell ref="H50:J50"/>
    <mergeCell ref="H51:J51"/>
    <mergeCell ref="H52:J52"/>
    <mergeCell ref="E103:F103"/>
    <mergeCell ref="E95:F95"/>
    <mergeCell ref="E96:F96"/>
    <mergeCell ref="E97:F97"/>
    <mergeCell ref="E98:F98"/>
    <mergeCell ref="E92:F92"/>
    <mergeCell ref="E93:F93"/>
    <mergeCell ref="E94:F94"/>
    <mergeCell ref="E80:F80"/>
    <mergeCell ref="E81:F81"/>
    <mergeCell ref="E82:F82"/>
    <mergeCell ref="E83:F83"/>
    <mergeCell ref="E84:F84"/>
    <mergeCell ref="E76:F76"/>
    <mergeCell ref="E77:F77"/>
    <mergeCell ref="E78:F78"/>
    <mergeCell ref="E79:F79"/>
    <mergeCell ref="E73:F73"/>
    <mergeCell ref="E74:F74"/>
    <mergeCell ref="E75:F75"/>
    <mergeCell ref="K57:M57"/>
    <mergeCell ref="N46:O46"/>
    <mergeCell ref="N47:O47"/>
    <mergeCell ref="N48:O48"/>
    <mergeCell ref="N49:O49"/>
    <mergeCell ref="N50:O50"/>
    <mergeCell ref="N51:O51"/>
    <mergeCell ref="N52:O52"/>
    <mergeCell ref="N53:O53"/>
    <mergeCell ref="N54:O54"/>
    <mergeCell ref="N55:O55"/>
    <mergeCell ref="N56:O56"/>
    <mergeCell ref="N57:O57"/>
    <mergeCell ref="H55:J55"/>
    <mergeCell ref="H56:J56"/>
    <mergeCell ref="H57:J57"/>
    <mergeCell ref="K46:M46"/>
    <mergeCell ref="H53:J53"/>
    <mergeCell ref="H54:J54"/>
    <mergeCell ref="H46:J46"/>
    <mergeCell ref="H47:J47"/>
    <mergeCell ref="H48:J48"/>
    <mergeCell ref="H49:J49"/>
    <mergeCell ref="E53:F53"/>
    <mergeCell ref="E54:F54"/>
    <mergeCell ref="E55:F55"/>
    <mergeCell ref="E49:F49"/>
    <mergeCell ref="E50:F50"/>
    <mergeCell ref="E51:F51"/>
    <mergeCell ref="E52:F52"/>
    <mergeCell ref="E46:F46"/>
    <mergeCell ref="E47:F47"/>
    <mergeCell ref="E48:F48"/>
    <mergeCell ref="E17:J17"/>
    <mergeCell ref="E18:J18"/>
    <mergeCell ref="E19:J19"/>
    <mergeCell ref="E20:J20"/>
    <mergeCell ref="C17:D20"/>
    <mergeCell ref="E12:J12"/>
    <mergeCell ref="E13:J13"/>
    <mergeCell ref="E14:J14"/>
    <mergeCell ref="E15:J15"/>
    <mergeCell ref="C12:D15"/>
    <mergeCell ref="E22:J22"/>
    <mergeCell ref="E23:J23"/>
    <mergeCell ref="E24:J24"/>
    <mergeCell ref="E25:J25"/>
    <mergeCell ref="C22:D25"/>
    <mergeCell ref="E28:J28"/>
    <mergeCell ref="E30:J30"/>
    <mergeCell ref="E31:J31"/>
    <mergeCell ref="E32:J32"/>
    <mergeCell ref="E27:J27"/>
    <mergeCell ref="C27:D28"/>
    <mergeCell ref="C30:D32"/>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55"/>
  <sheetViews>
    <sheetView topLeftCell="A61" workbookViewId="0">
      <selection activeCell="M4" sqref="M4"/>
    </sheetView>
  </sheetViews>
  <sheetFormatPr baseColWidth="10" defaultRowHeight="15" x14ac:dyDescent="0.25"/>
  <cols>
    <col min="1" max="1" width="3.42578125" style="70" customWidth="1"/>
    <col min="2" max="2" width="5.28515625" style="70" customWidth="1"/>
    <col min="3" max="3" width="8.7109375" style="70" customWidth="1"/>
    <col min="4" max="4" width="6.28515625" style="70" customWidth="1"/>
    <col min="5" max="5" width="11.42578125" style="70"/>
    <col min="6" max="6" width="17.5703125" style="70" customWidth="1"/>
    <col min="7" max="7" width="13.7109375" style="70" customWidth="1"/>
    <col min="8" max="8" width="12.140625" style="70" customWidth="1"/>
    <col min="9" max="16384" width="11.42578125" style="70"/>
  </cols>
  <sheetData>
    <row r="1" spans="1:15" ht="18.75" x14ac:dyDescent="0.3">
      <c r="A1" s="72" t="s">
        <v>357</v>
      </c>
      <c r="B1" s="72"/>
      <c r="C1" s="72"/>
    </row>
    <row r="2" spans="1:15" ht="18.75" x14ac:dyDescent="0.3">
      <c r="A2" s="72" t="s">
        <v>569</v>
      </c>
      <c r="B2" s="72"/>
      <c r="C2" s="72"/>
    </row>
    <row r="4" spans="1:15" ht="60.75" customHeight="1" x14ac:dyDescent="0.25">
      <c r="D4" s="309" t="s">
        <v>359</v>
      </c>
      <c r="E4" s="309"/>
      <c r="F4" s="309"/>
      <c r="G4" s="309"/>
      <c r="H4" s="309"/>
      <c r="I4" s="309"/>
      <c r="J4" s="309"/>
      <c r="K4" s="309"/>
      <c r="L4" s="179"/>
      <c r="M4" s="179"/>
      <c r="N4" s="179"/>
      <c r="O4" s="179"/>
    </row>
    <row r="5" spans="1:15" ht="34.5" customHeight="1" x14ac:dyDescent="0.3">
      <c r="B5" s="72" t="s">
        <v>298</v>
      </c>
      <c r="C5" s="72"/>
      <c r="D5" s="149"/>
      <c r="E5" s="149"/>
      <c r="F5" s="149"/>
      <c r="G5" s="149"/>
      <c r="H5" s="149"/>
      <c r="I5" s="149"/>
      <c r="J5" s="149"/>
      <c r="K5" s="149"/>
      <c r="L5" s="149"/>
      <c r="M5" s="149"/>
      <c r="N5" s="149"/>
      <c r="O5" s="149"/>
    </row>
    <row r="6" spans="1:15" ht="19.5" customHeight="1" x14ac:dyDescent="0.25">
      <c r="B6" s="180" t="s">
        <v>695</v>
      </c>
      <c r="C6" s="180" t="s">
        <v>734</v>
      </c>
      <c r="D6" s="313" t="s">
        <v>0</v>
      </c>
      <c r="E6" s="313"/>
      <c r="F6" s="313"/>
      <c r="G6" s="183" t="s">
        <v>705</v>
      </c>
      <c r="H6" s="183" t="s">
        <v>784</v>
      </c>
      <c r="I6" s="310" t="s">
        <v>701</v>
      </c>
      <c r="J6" s="311"/>
      <c r="K6" s="312"/>
      <c r="L6" s="211"/>
      <c r="M6" s="178"/>
      <c r="N6" s="178"/>
      <c r="O6" s="178"/>
    </row>
    <row r="7" spans="1:15" ht="21.75" customHeight="1" x14ac:dyDescent="0.25">
      <c r="B7" s="181" t="s">
        <v>188</v>
      </c>
      <c r="C7" s="181" t="s">
        <v>710</v>
      </c>
      <c r="D7" s="263" t="s">
        <v>704</v>
      </c>
      <c r="E7" s="263"/>
      <c r="F7" s="263"/>
      <c r="G7" s="93" t="s">
        <v>215</v>
      </c>
      <c r="H7" s="93" t="s">
        <v>706</v>
      </c>
      <c r="I7" s="306" t="s">
        <v>703</v>
      </c>
      <c r="J7" s="307"/>
      <c r="K7" s="308"/>
    </row>
    <row r="8" spans="1:15" ht="66.75" customHeight="1" x14ac:dyDescent="0.25">
      <c r="B8" s="181" t="s">
        <v>570</v>
      </c>
      <c r="C8" s="181" t="s">
        <v>711</v>
      </c>
      <c r="D8" s="263" t="s">
        <v>690</v>
      </c>
      <c r="E8" s="263"/>
      <c r="F8" s="263"/>
      <c r="G8" s="93" t="s">
        <v>215</v>
      </c>
      <c r="H8" s="93" t="s">
        <v>706</v>
      </c>
      <c r="I8" s="306" t="s">
        <v>583</v>
      </c>
      <c r="J8" s="307"/>
      <c r="K8" s="308"/>
    </row>
    <row r="9" spans="1:15" ht="27.75" customHeight="1" x14ac:dyDescent="0.25">
      <c r="B9" s="181" t="s">
        <v>571</v>
      </c>
      <c r="C9" s="181" t="s">
        <v>774</v>
      </c>
      <c r="D9" s="263" t="s">
        <v>691</v>
      </c>
      <c r="E9" s="263"/>
      <c r="F9" s="263"/>
      <c r="G9" s="93" t="s">
        <v>709</v>
      </c>
      <c r="H9" s="93" t="s">
        <v>706</v>
      </c>
      <c r="I9" s="306" t="s">
        <v>696</v>
      </c>
      <c r="J9" s="307"/>
      <c r="K9" s="308"/>
    </row>
    <row r="10" spans="1:15" ht="27.75" customHeight="1" x14ac:dyDescent="0.25">
      <c r="B10" s="181" t="s">
        <v>693</v>
      </c>
      <c r="C10" s="181" t="s">
        <v>780</v>
      </c>
      <c r="D10" s="263" t="s">
        <v>781</v>
      </c>
      <c r="E10" s="263"/>
      <c r="F10" s="263"/>
      <c r="G10" s="93" t="s">
        <v>709</v>
      </c>
      <c r="H10" s="93" t="s">
        <v>706</v>
      </c>
      <c r="I10" s="306" t="s">
        <v>697</v>
      </c>
      <c r="J10" s="307"/>
      <c r="K10" s="308"/>
    </row>
    <row r="11" spans="1:15" ht="27.75" customHeight="1" x14ac:dyDescent="0.25">
      <c r="B11" s="181" t="s">
        <v>573</v>
      </c>
      <c r="C11" s="181" t="s">
        <v>795</v>
      </c>
      <c r="D11" s="263" t="s">
        <v>796</v>
      </c>
      <c r="E11" s="263"/>
      <c r="F11" s="263"/>
      <c r="G11" s="93" t="s">
        <v>709</v>
      </c>
      <c r="H11" s="93" t="s">
        <v>707</v>
      </c>
      <c r="I11" s="306" t="s">
        <v>698</v>
      </c>
      <c r="J11" s="307"/>
      <c r="K11" s="308"/>
    </row>
    <row r="12" spans="1:15" ht="27.75" customHeight="1" x14ac:dyDescent="0.25">
      <c r="B12" s="181" t="s">
        <v>574</v>
      </c>
      <c r="C12" s="181" t="s">
        <v>803</v>
      </c>
      <c r="D12" s="263" t="s">
        <v>490</v>
      </c>
      <c r="E12" s="263"/>
      <c r="F12" s="263"/>
      <c r="G12" s="93" t="s">
        <v>709</v>
      </c>
      <c r="H12" s="93" t="s">
        <v>706</v>
      </c>
      <c r="I12" s="306" t="s">
        <v>697</v>
      </c>
      <c r="J12" s="307"/>
      <c r="K12" s="308"/>
    </row>
    <row r="13" spans="1:15" ht="27.75" customHeight="1" x14ac:dyDescent="0.25">
      <c r="B13" s="181" t="s">
        <v>811</v>
      </c>
      <c r="C13" s="181" t="s">
        <v>812</v>
      </c>
      <c r="D13" s="263" t="s">
        <v>813</v>
      </c>
      <c r="E13" s="263"/>
      <c r="F13" s="263"/>
      <c r="G13" s="93" t="s">
        <v>709</v>
      </c>
      <c r="H13" s="93" t="s">
        <v>707</v>
      </c>
      <c r="I13" s="184"/>
      <c r="J13" s="185"/>
      <c r="K13" s="186"/>
    </row>
    <row r="14" spans="1:15" ht="27.75" customHeight="1" x14ac:dyDescent="0.25">
      <c r="B14" s="181" t="s">
        <v>575</v>
      </c>
      <c r="C14" s="181" t="s">
        <v>816</v>
      </c>
      <c r="D14" s="263" t="s">
        <v>817</v>
      </c>
      <c r="E14" s="263"/>
      <c r="F14" s="263"/>
      <c r="G14" s="93" t="s">
        <v>708</v>
      </c>
      <c r="H14" s="93" t="s">
        <v>706</v>
      </c>
      <c r="I14" s="306" t="s">
        <v>699</v>
      </c>
      <c r="J14" s="307"/>
      <c r="K14" s="308"/>
    </row>
    <row r="15" spans="1:15" ht="27.75" customHeight="1" x14ac:dyDescent="0.25">
      <c r="B15" s="182" t="s">
        <v>692</v>
      </c>
      <c r="C15" s="182" t="s">
        <v>819</v>
      </c>
      <c r="D15" s="263" t="s">
        <v>818</v>
      </c>
      <c r="E15" s="263"/>
      <c r="F15" s="263"/>
      <c r="G15" s="93" t="s">
        <v>708</v>
      </c>
      <c r="H15" s="93" t="s">
        <v>706</v>
      </c>
      <c r="I15" s="306" t="s">
        <v>700</v>
      </c>
      <c r="J15" s="307"/>
      <c r="K15" s="308"/>
    </row>
    <row r="16" spans="1:15" ht="27.75" customHeight="1" x14ac:dyDescent="0.25">
      <c r="B16" s="182" t="s">
        <v>694</v>
      </c>
      <c r="C16" s="182" t="s">
        <v>821</v>
      </c>
      <c r="D16" s="263" t="s">
        <v>820</v>
      </c>
      <c r="E16" s="263"/>
      <c r="F16" s="263"/>
      <c r="G16" s="93" t="s">
        <v>215</v>
      </c>
      <c r="H16" s="93" t="s">
        <v>706</v>
      </c>
      <c r="I16" s="306" t="s">
        <v>702</v>
      </c>
      <c r="J16" s="307"/>
      <c r="K16" s="308"/>
    </row>
    <row r="18" spans="1:15" ht="33.75" customHeight="1" x14ac:dyDescent="0.25">
      <c r="C18" s="271" t="s">
        <v>783</v>
      </c>
      <c r="D18" s="271"/>
      <c r="E18" s="271"/>
      <c r="F18" s="271"/>
      <c r="G18" s="271"/>
      <c r="H18" s="271"/>
      <c r="I18" s="271"/>
      <c r="J18" s="271"/>
      <c r="K18" s="271"/>
      <c r="L18" s="271"/>
      <c r="M18" s="271"/>
      <c r="N18" s="271"/>
      <c r="O18" s="271"/>
    </row>
    <row r="21" spans="1:15" ht="18.75" x14ac:dyDescent="0.3">
      <c r="A21" s="210"/>
      <c r="D21" s="72" t="s">
        <v>188</v>
      </c>
      <c r="E21" s="72" t="s">
        <v>733</v>
      </c>
      <c r="I21" s="144"/>
    </row>
    <row r="22" spans="1:15" ht="18.75" x14ac:dyDescent="0.3">
      <c r="A22" s="210"/>
      <c r="D22" s="72"/>
      <c r="E22" s="72"/>
      <c r="I22" s="144"/>
    </row>
    <row r="23" spans="1:15" ht="18.75" x14ac:dyDescent="0.3">
      <c r="A23" s="210"/>
      <c r="D23" s="72"/>
      <c r="E23" s="72"/>
      <c r="I23" s="144"/>
    </row>
    <row r="24" spans="1:15" ht="18.75" x14ac:dyDescent="0.3">
      <c r="A24" s="210"/>
      <c r="D24" s="72"/>
      <c r="E24" s="72"/>
      <c r="I24" s="144"/>
    </row>
    <row r="25" spans="1:15" ht="18.75" x14ac:dyDescent="0.3">
      <c r="A25" s="210"/>
      <c r="D25" s="72"/>
      <c r="E25" s="72"/>
      <c r="I25" s="144"/>
    </row>
    <row r="26" spans="1:15" ht="18.75" x14ac:dyDescent="0.3">
      <c r="A26" s="210"/>
      <c r="D26" s="72"/>
      <c r="E26" s="72"/>
      <c r="I26" s="144"/>
    </row>
    <row r="27" spans="1:15" ht="18.75" x14ac:dyDescent="0.3">
      <c r="A27" s="210"/>
      <c r="D27" s="72"/>
      <c r="E27" s="72"/>
      <c r="I27" s="144"/>
    </row>
    <row r="28" spans="1:15" ht="18.75" x14ac:dyDescent="0.3">
      <c r="A28" s="210"/>
      <c r="D28" s="72"/>
      <c r="E28" s="72"/>
      <c r="I28" s="144"/>
    </row>
    <row r="29" spans="1:15" ht="18.75" x14ac:dyDescent="0.3">
      <c r="A29" s="210"/>
      <c r="D29" s="72"/>
      <c r="E29" s="72"/>
      <c r="I29" s="144"/>
    </row>
    <row r="30" spans="1:15" ht="18.75" x14ac:dyDescent="0.3">
      <c r="A30" s="210"/>
      <c r="D30" s="72"/>
      <c r="E30" s="72"/>
      <c r="I30" s="144"/>
    </row>
    <row r="31" spans="1:15" ht="18.75" x14ac:dyDescent="0.3">
      <c r="A31" s="210"/>
      <c r="D31" s="72"/>
      <c r="E31" s="72"/>
      <c r="I31" s="144"/>
    </row>
    <row r="32" spans="1:15" ht="18.75" x14ac:dyDescent="0.3">
      <c r="A32" s="210"/>
      <c r="D32" s="72"/>
      <c r="E32" s="72"/>
      <c r="I32" s="144"/>
    </row>
    <row r="33" spans="1:15" ht="18.75" x14ac:dyDescent="0.3">
      <c r="A33" s="210"/>
      <c r="D33" s="72"/>
      <c r="E33" s="72"/>
      <c r="I33" s="144"/>
    </row>
    <row r="34" spans="1:15" ht="18.75" x14ac:dyDescent="0.3">
      <c r="A34" s="210"/>
      <c r="D34" s="72" t="s">
        <v>2</v>
      </c>
      <c r="E34" s="72"/>
      <c r="I34" s="144"/>
    </row>
    <row r="35" spans="1:15" x14ac:dyDescent="0.25">
      <c r="D35" s="69"/>
      <c r="E35" s="271" t="s">
        <v>730</v>
      </c>
      <c r="F35" s="271"/>
      <c r="G35" s="271"/>
      <c r="H35" s="271"/>
      <c r="I35" s="271"/>
      <c r="J35" s="271"/>
      <c r="K35" s="271"/>
      <c r="L35" s="271"/>
      <c r="M35" s="271"/>
      <c r="N35" s="271"/>
      <c r="O35" s="271"/>
    </row>
    <row r="36" spans="1:15" ht="48.75" customHeight="1" x14ac:dyDescent="0.25">
      <c r="D36" s="69"/>
      <c r="E36" s="271" t="s">
        <v>731</v>
      </c>
      <c r="F36" s="271"/>
      <c r="G36" s="271"/>
      <c r="H36" s="271"/>
      <c r="I36" s="271"/>
      <c r="J36" s="271"/>
      <c r="K36" s="271"/>
      <c r="L36" s="271"/>
      <c r="M36" s="271"/>
      <c r="N36" s="271"/>
      <c r="O36" s="271"/>
    </row>
    <row r="37" spans="1:15" ht="17.25" customHeight="1" x14ac:dyDescent="0.25">
      <c r="D37" s="69"/>
      <c r="E37" s="271" t="s">
        <v>732</v>
      </c>
      <c r="F37" s="271"/>
      <c r="G37" s="271"/>
      <c r="H37" s="271"/>
      <c r="I37" s="271"/>
      <c r="J37" s="271"/>
      <c r="K37" s="271"/>
      <c r="L37" s="271"/>
      <c r="M37" s="271"/>
      <c r="N37" s="271"/>
      <c r="O37" s="271"/>
    </row>
    <row r="38" spans="1:15" ht="53.25" customHeight="1" x14ac:dyDescent="0.25">
      <c r="E38" s="271" t="s">
        <v>576</v>
      </c>
      <c r="F38" s="271"/>
      <c r="G38" s="271"/>
      <c r="H38" s="271"/>
      <c r="I38" s="271"/>
      <c r="J38" s="271"/>
      <c r="K38" s="271"/>
      <c r="L38" s="271"/>
      <c r="M38" s="271"/>
      <c r="N38" s="271"/>
      <c r="O38" s="271"/>
    </row>
    <row r="39" spans="1:15" ht="37.5" customHeight="1" x14ac:dyDescent="0.25">
      <c r="E39" s="271" t="s">
        <v>577</v>
      </c>
      <c r="F39" s="271"/>
      <c r="G39" s="271"/>
      <c r="H39" s="271"/>
      <c r="I39" s="271"/>
      <c r="J39" s="271"/>
      <c r="K39" s="271"/>
      <c r="L39" s="271"/>
      <c r="M39" s="271"/>
      <c r="N39" s="271"/>
      <c r="O39" s="271"/>
    </row>
    <row r="40" spans="1:15" ht="52.5" customHeight="1" x14ac:dyDescent="0.25">
      <c r="E40" s="271" t="s">
        <v>726</v>
      </c>
      <c r="F40" s="271"/>
      <c r="G40" s="271"/>
      <c r="H40" s="271"/>
      <c r="I40" s="271"/>
      <c r="J40" s="271"/>
      <c r="K40" s="271"/>
      <c r="L40" s="271"/>
      <c r="M40" s="271"/>
      <c r="N40" s="271"/>
      <c r="O40" s="271"/>
    </row>
    <row r="41" spans="1:15" ht="67.5" customHeight="1" x14ac:dyDescent="0.25">
      <c r="E41" s="271" t="s">
        <v>727</v>
      </c>
      <c r="F41" s="271"/>
      <c r="G41" s="271"/>
      <c r="H41" s="271"/>
      <c r="I41" s="271"/>
      <c r="J41" s="271"/>
      <c r="K41" s="271"/>
      <c r="L41" s="271"/>
      <c r="M41" s="271"/>
      <c r="N41" s="271"/>
      <c r="O41" s="271"/>
    </row>
    <row r="42" spans="1:15" ht="48.75" customHeight="1" x14ac:dyDescent="0.25">
      <c r="E42" s="271" t="s">
        <v>728</v>
      </c>
      <c r="F42" s="271"/>
      <c r="G42" s="271"/>
      <c r="H42" s="271"/>
      <c r="I42" s="271"/>
      <c r="J42" s="271"/>
      <c r="K42" s="271"/>
      <c r="L42" s="271"/>
      <c r="M42" s="271"/>
      <c r="N42" s="271"/>
      <c r="O42" s="271"/>
    </row>
    <row r="43" spans="1:15" ht="48.75" customHeight="1" x14ac:dyDescent="0.25">
      <c r="E43" s="271" t="s">
        <v>729</v>
      </c>
      <c r="F43" s="271"/>
      <c r="G43" s="271"/>
      <c r="H43" s="271"/>
      <c r="I43" s="271"/>
      <c r="J43" s="271"/>
      <c r="K43" s="271"/>
      <c r="L43" s="271"/>
      <c r="M43" s="271"/>
      <c r="N43" s="271"/>
      <c r="O43" s="271"/>
    </row>
    <row r="44" spans="1:15" ht="24.75" customHeight="1" x14ac:dyDescent="0.3">
      <c r="D44" s="72" t="s">
        <v>778</v>
      </c>
      <c r="E44" s="187"/>
      <c r="F44" s="187"/>
      <c r="G44" s="187"/>
      <c r="H44" s="187"/>
      <c r="I44" s="187"/>
      <c r="J44" s="187"/>
      <c r="K44" s="187"/>
      <c r="L44" s="187"/>
      <c r="M44" s="187"/>
      <c r="N44" s="187"/>
      <c r="O44" s="187"/>
    </row>
    <row r="45" spans="1:15" ht="39" customHeight="1" x14ac:dyDescent="0.3">
      <c r="D45" s="72"/>
      <c r="E45" s="271" t="s">
        <v>788</v>
      </c>
      <c r="F45" s="271"/>
      <c r="G45" s="271"/>
      <c r="H45" s="271"/>
      <c r="I45" s="271"/>
      <c r="J45" s="271"/>
      <c r="K45" s="271"/>
      <c r="L45" s="271"/>
      <c r="M45" s="271"/>
      <c r="N45" s="271"/>
      <c r="O45" s="271"/>
    </row>
    <row r="46" spans="1:15" ht="25.5" customHeight="1" x14ac:dyDescent="0.3">
      <c r="D46" s="72" t="s">
        <v>785</v>
      </c>
      <c r="E46" s="187"/>
      <c r="F46" s="187"/>
      <c r="G46" s="187"/>
      <c r="H46" s="187"/>
      <c r="I46" s="187"/>
      <c r="J46" s="187"/>
      <c r="K46" s="187"/>
      <c r="L46" s="187"/>
      <c r="M46" s="187"/>
      <c r="N46" s="187"/>
      <c r="O46" s="187"/>
    </row>
    <row r="47" spans="1:15" ht="25.5" customHeight="1" x14ac:dyDescent="0.3">
      <c r="D47" s="72"/>
      <c r="E47" s="271" t="s">
        <v>789</v>
      </c>
      <c r="F47" s="271"/>
      <c r="G47" s="271"/>
      <c r="H47" s="271"/>
      <c r="I47" s="271"/>
      <c r="J47" s="271"/>
      <c r="K47" s="271"/>
      <c r="L47" s="271"/>
      <c r="M47" s="271"/>
      <c r="N47" s="271"/>
      <c r="O47" s="271"/>
    </row>
    <row r="48" spans="1:15" ht="21.75" customHeight="1" x14ac:dyDescent="0.3">
      <c r="D48" s="72" t="s">
        <v>790</v>
      </c>
      <c r="E48" s="187"/>
      <c r="F48" s="187"/>
      <c r="G48" s="187"/>
      <c r="H48" s="187"/>
      <c r="I48" s="187"/>
      <c r="J48" s="187"/>
      <c r="K48" s="187"/>
      <c r="L48" s="187"/>
      <c r="M48" s="187"/>
      <c r="N48" s="187"/>
      <c r="O48" s="187"/>
    </row>
    <row r="49" spans="4:15" ht="34.5" customHeight="1" x14ac:dyDescent="0.25">
      <c r="E49" s="271" t="s">
        <v>791</v>
      </c>
      <c r="F49" s="271"/>
      <c r="G49" s="271"/>
      <c r="H49" s="271"/>
      <c r="I49" s="271"/>
      <c r="J49" s="271"/>
      <c r="K49" s="271"/>
      <c r="L49" s="271"/>
      <c r="M49" s="271"/>
      <c r="N49" s="271"/>
      <c r="O49" s="271"/>
    </row>
    <row r="50" spans="4:15" ht="17.25" customHeight="1" x14ac:dyDescent="0.3">
      <c r="D50" s="72" t="s">
        <v>786</v>
      </c>
      <c r="E50" s="187"/>
      <c r="F50" s="187"/>
      <c r="G50" s="187"/>
      <c r="H50" s="187"/>
      <c r="I50" s="187"/>
      <c r="J50" s="187"/>
      <c r="K50" s="187"/>
      <c r="L50" s="187"/>
      <c r="M50" s="187"/>
      <c r="N50" s="187"/>
      <c r="O50" s="187"/>
    </row>
    <row r="51" spans="4:15" ht="25.5" customHeight="1" x14ac:dyDescent="0.25">
      <c r="E51" s="351" t="s">
        <v>792</v>
      </c>
      <c r="F51" s="351"/>
      <c r="G51" s="351"/>
      <c r="H51" s="351"/>
      <c r="I51" s="351"/>
      <c r="J51" s="351"/>
      <c r="K51" s="351"/>
      <c r="L51" s="351"/>
      <c r="M51" s="351"/>
      <c r="N51" s="351"/>
      <c r="O51" s="351"/>
    </row>
    <row r="52" spans="4:15" ht="15" customHeight="1" x14ac:dyDescent="0.3">
      <c r="D52" s="72" t="s">
        <v>787</v>
      </c>
      <c r="E52" s="212"/>
      <c r="F52" s="212"/>
      <c r="G52" s="212"/>
      <c r="H52" s="212"/>
      <c r="I52" s="212"/>
      <c r="J52" s="212"/>
      <c r="K52" s="212"/>
      <c r="L52" s="212"/>
      <c r="M52" s="212"/>
      <c r="N52" s="212"/>
      <c r="O52" s="212"/>
    </row>
    <row r="53" spans="4:15" ht="25.5" customHeight="1" x14ac:dyDescent="0.25">
      <c r="E53" s="212" t="s">
        <v>823</v>
      </c>
      <c r="F53" s="212"/>
      <c r="G53" s="212"/>
      <c r="H53" s="212"/>
      <c r="I53" s="212"/>
      <c r="J53" s="212"/>
      <c r="K53" s="212"/>
      <c r="L53" s="212"/>
      <c r="M53" s="212"/>
      <c r="N53" s="212"/>
      <c r="O53" s="212"/>
    </row>
    <row r="54" spans="4:15" s="199" customFormat="1" ht="18" customHeight="1" x14ac:dyDescent="0.3">
      <c r="D54" s="72" t="s">
        <v>222</v>
      </c>
    </row>
    <row r="55" spans="4:15" s="199" customFormat="1" ht="22.5" customHeight="1" x14ac:dyDescent="0.3">
      <c r="D55" s="72"/>
      <c r="E55" s="351" t="s">
        <v>794</v>
      </c>
      <c r="F55" s="351"/>
      <c r="G55" s="351"/>
      <c r="H55" s="351"/>
      <c r="I55" s="351"/>
      <c r="J55" s="351"/>
      <c r="K55" s="351"/>
      <c r="L55" s="351"/>
      <c r="M55" s="351"/>
      <c r="N55" s="351"/>
      <c r="O55" s="351"/>
    </row>
    <row r="56" spans="4:15" s="199" customFormat="1" ht="18.75" x14ac:dyDescent="0.3">
      <c r="D56" s="72" t="s">
        <v>570</v>
      </c>
      <c r="E56" s="72" t="s">
        <v>772</v>
      </c>
      <c r="F56" s="72"/>
    </row>
    <row r="57" spans="4:15" s="199" customFormat="1" ht="48.75" customHeight="1" x14ac:dyDescent="0.3">
      <c r="E57" s="271" t="s">
        <v>735</v>
      </c>
      <c r="F57" s="271"/>
      <c r="G57" s="271"/>
      <c r="H57" s="271"/>
      <c r="I57" s="271"/>
      <c r="J57" s="271"/>
      <c r="K57" s="271"/>
      <c r="L57" s="271"/>
      <c r="M57" s="271"/>
      <c r="N57" s="271"/>
      <c r="O57" s="271"/>
    </row>
    <row r="58" spans="4:15" s="199" customFormat="1" ht="24.75" customHeight="1" x14ac:dyDescent="0.3">
      <c r="E58" s="324" t="s">
        <v>736</v>
      </c>
      <c r="F58" s="324"/>
      <c r="G58" s="324" t="s">
        <v>737</v>
      </c>
      <c r="H58" s="324"/>
      <c r="I58" s="324"/>
      <c r="J58" s="324"/>
      <c r="K58" s="324"/>
      <c r="L58" s="187"/>
      <c r="M58" s="187"/>
      <c r="N58" s="187"/>
      <c r="O58" s="187"/>
    </row>
    <row r="59" spans="4:15" ht="25.5" customHeight="1" x14ac:dyDescent="0.25">
      <c r="E59" s="325" t="s">
        <v>578</v>
      </c>
      <c r="F59" s="325"/>
      <c r="G59" s="331" t="s">
        <v>584</v>
      </c>
      <c r="H59" s="332"/>
      <c r="I59" s="332"/>
      <c r="J59" s="332"/>
      <c r="K59" s="333"/>
    </row>
    <row r="60" spans="4:15" ht="28.5" customHeight="1" x14ac:dyDescent="0.25">
      <c r="E60" s="334" t="s">
        <v>141</v>
      </c>
      <c r="F60" s="335"/>
      <c r="G60" s="331" t="s">
        <v>580</v>
      </c>
      <c r="H60" s="332"/>
      <c r="I60" s="332"/>
      <c r="J60" s="332"/>
      <c r="K60" s="333"/>
    </row>
    <row r="61" spans="4:15" ht="15.75" customHeight="1" x14ac:dyDescent="0.25">
      <c r="E61" s="336"/>
      <c r="F61" s="337"/>
      <c r="G61" s="331" t="s">
        <v>581</v>
      </c>
      <c r="H61" s="332"/>
      <c r="I61" s="332"/>
      <c r="J61" s="332"/>
      <c r="K61" s="333"/>
    </row>
    <row r="62" spans="4:15" ht="31.5" customHeight="1" x14ac:dyDescent="0.25">
      <c r="E62" s="325" t="s">
        <v>579</v>
      </c>
      <c r="F62" s="325"/>
      <c r="G62" s="331" t="s">
        <v>582</v>
      </c>
      <c r="H62" s="332"/>
      <c r="I62" s="332"/>
      <c r="J62" s="332"/>
      <c r="K62" s="333"/>
    </row>
    <row r="63" spans="4:15" ht="33" customHeight="1" x14ac:dyDescent="0.25">
      <c r="E63" s="325" t="s">
        <v>608</v>
      </c>
      <c r="F63" s="325"/>
      <c r="G63" s="331" t="s">
        <v>585</v>
      </c>
      <c r="H63" s="332"/>
      <c r="I63" s="332"/>
      <c r="J63" s="332"/>
      <c r="K63" s="333"/>
    </row>
    <row r="64" spans="4:15" ht="21.75" customHeight="1" x14ac:dyDescent="0.25">
      <c r="E64" s="326" t="s">
        <v>738</v>
      </c>
      <c r="F64" s="326"/>
      <c r="G64" s="326"/>
      <c r="H64" s="326"/>
      <c r="I64" s="326"/>
      <c r="J64" s="326"/>
      <c r="K64" s="326"/>
    </row>
    <row r="65" spans="5:15" ht="21.75" customHeight="1" x14ac:dyDescent="0.25">
      <c r="E65" s="327" t="s">
        <v>739</v>
      </c>
      <c r="F65" s="327"/>
      <c r="G65" s="327"/>
      <c r="H65" s="327"/>
      <c r="I65" s="327"/>
      <c r="J65" s="327"/>
      <c r="K65" s="327"/>
      <c r="L65" s="327"/>
      <c r="M65" s="327"/>
      <c r="N65" s="327"/>
      <c r="O65" s="327"/>
    </row>
    <row r="66" spans="5:15" ht="15" customHeight="1" x14ac:dyDescent="0.25">
      <c r="E66" s="187"/>
      <c r="F66" s="187"/>
      <c r="G66" s="352" t="s">
        <v>765</v>
      </c>
      <c r="H66" s="352"/>
      <c r="I66" s="352"/>
      <c r="J66" s="352"/>
      <c r="K66" s="352"/>
      <c r="L66" s="352" t="s">
        <v>766</v>
      </c>
      <c r="M66" s="352"/>
      <c r="N66" s="352"/>
      <c r="O66" s="187"/>
    </row>
    <row r="67" spans="5:15" ht="30" customHeight="1" x14ac:dyDescent="0.25">
      <c r="E67" s="330" t="s">
        <v>742</v>
      </c>
      <c r="F67" s="330"/>
      <c r="G67" s="329" t="s">
        <v>740</v>
      </c>
      <c r="H67" s="329"/>
      <c r="I67" s="329"/>
      <c r="J67" s="329"/>
      <c r="K67" s="201" t="s">
        <v>741</v>
      </c>
      <c r="L67" s="328" t="s">
        <v>759</v>
      </c>
      <c r="M67" s="328"/>
      <c r="N67" s="201" t="s">
        <v>741</v>
      </c>
    </row>
    <row r="68" spans="5:15" ht="26.25" customHeight="1" x14ac:dyDescent="0.25">
      <c r="E68" s="340" t="s">
        <v>743</v>
      </c>
      <c r="F68" s="340"/>
      <c r="G68" s="341" t="s">
        <v>587</v>
      </c>
      <c r="H68" s="342"/>
      <c r="I68" s="342"/>
      <c r="J68" s="343"/>
      <c r="K68" s="105" t="s">
        <v>749</v>
      </c>
      <c r="L68" s="338" t="s">
        <v>752</v>
      </c>
      <c r="M68" s="338"/>
      <c r="N68" s="202" t="s">
        <v>762</v>
      </c>
    </row>
    <row r="69" spans="5:15" ht="15" customHeight="1" x14ac:dyDescent="0.25">
      <c r="E69" s="340"/>
      <c r="F69" s="340"/>
      <c r="G69" s="341" t="s">
        <v>588</v>
      </c>
      <c r="H69" s="342"/>
      <c r="I69" s="342"/>
      <c r="J69" s="343"/>
      <c r="K69" s="105" t="s">
        <v>750</v>
      </c>
      <c r="L69" s="338" t="s">
        <v>753</v>
      </c>
      <c r="M69" s="338"/>
      <c r="N69" s="202" t="s">
        <v>762</v>
      </c>
    </row>
    <row r="70" spans="5:15" ht="15" customHeight="1" x14ac:dyDescent="0.25">
      <c r="E70" s="340" t="s">
        <v>744</v>
      </c>
      <c r="F70" s="340"/>
      <c r="G70" s="341" t="s">
        <v>586</v>
      </c>
      <c r="H70" s="342"/>
      <c r="I70" s="342"/>
      <c r="J70" s="343"/>
      <c r="K70" s="105" t="s">
        <v>751</v>
      </c>
      <c r="L70" s="338" t="s">
        <v>758</v>
      </c>
      <c r="M70" s="338"/>
      <c r="N70" s="202" t="s">
        <v>762</v>
      </c>
    </row>
    <row r="71" spans="5:15" x14ac:dyDescent="0.25">
      <c r="E71" s="340"/>
      <c r="F71" s="340"/>
      <c r="G71" s="354" t="s">
        <v>596</v>
      </c>
      <c r="H71" s="355"/>
      <c r="I71" s="355"/>
      <c r="J71" s="356"/>
      <c r="K71" s="105" t="s">
        <v>597</v>
      </c>
      <c r="L71" s="338"/>
      <c r="M71" s="338"/>
      <c r="N71" s="200"/>
    </row>
    <row r="72" spans="5:15" x14ac:dyDescent="0.25">
      <c r="E72" s="344" t="s">
        <v>745</v>
      </c>
      <c r="F72" s="344"/>
      <c r="G72" s="341" t="s">
        <v>589</v>
      </c>
      <c r="H72" s="342"/>
      <c r="I72" s="342"/>
      <c r="J72" s="343"/>
      <c r="K72" s="105" t="s">
        <v>751</v>
      </c>
      <c r="L72" s="338" t="s">
        <v>757</v>
      </c>
      <c r="M72" s="338"/>
      <c r="N72" s="200" t="s">
        <v>763</v>
      </c>
    </row>
    <row r="73" spans="5:15" ht="15" customHeight="1" x14ac:dyDescent="0.25">
      <c r="E73" s="340" t="s">
        <v>746</v>
      </c>
      <c r="F73" s="340"/>
      <c r="G73" s="354" t="s">
        <v>593</v>
      </c>
      <c r="H73" s="355"/>
      <c r="I73" s="355"/>
      <c r="J73" s="356"/>
      <c r="K73" s="105" t="s">
        <v>597</v>
      </c>
      <c r="L73" s="338" t="s">
        <v>755</v>
      </c>
      <c r="M73" s="338"/>
      <c r="N73" s="200" t="s">
        <v>764</v>
      </c>
    </row>
    <row r="74" spans="5:15" x14ac:dyDescent="0.25">
      <c r="E74" s="340"/>
      <c r="F74" s="340"/>
      <c r="G74" s="354" t="s">
        <v>594</v>
      </c>
      <c r="H74" s="355"/>
      <c r="I74" s="355"/>
      <c r="J74" s="356"/>
      <c r="K74" s="105" t="s">
        <v>597</v>
      </c>
      <c r="L74" s="338" t="s">
        <v>760</v>
      </c>
      <c r="M74" s="338"/>
      <c r="N74" s="202" t="s">
        <v>762</v>
      </c>
    </row>
    <row r="75" spans="5:15" ht="15" customHeight="1" x14ac:dyDescent="0.25">
      <c r="E75" s="340" t="s">
        <v>747</v>
      </c>
      <c r="F75" s="340"/>
      <c r="G75" s="341" t="s">
        <v>590</v>
      </c>
      <c r="H75" s="342"/>
      <c r="I75" s="342"/>
      <c r="J75" s="343"/>
      <c r="K75" s="105" t="s">
        <v>751</v>
      </c>
      <c r="L75" s="339" t="s">
        <v>754</v>
      </c>
      <c r="M75" s="339"/>
      <c r="N75" s="204" t="s">
        <v>761</v>
      </c>
    </row>
    <row r="76" spans="5:15" ht="15" customHeight="1" x14ac:dyDescent="0.25">
      <c r="E76" s="340"/>
      <c r="F76" s="340"/>
      <c r="G76" s="341" t="s">
        <v>591</v>
      </c>
      <c r="H76" s="342"/>
      <c r="I76" s="342"/>
      <c r="J76" s="343"/>
      <c r="K76" s="105" t="s">
        <v>751</v>
      </c>
      <c r="L76" s="338" t="s">
        <v>261</v>
      </c>
      <c r="M76" s="338"/>
      <c r="N76" s="202" t="s">
        <v>762</v>
      </c>
    </row>
    <row r="77" spans="5:15" ht="15" customHeight="1" x14ac:dyDescent="0.25">
      <c r="E77" s="340" t="s">
        <v>748</v>
      </c>
      <c r="F77" s="340"/>
      <c r="G77" s="341" t="s">
        <v>592</v>
      </c>
      <c r="H77" s="342"/>
      <c r="I77" s="342"/>
      <c r="J77" s="343"/>
      <c r="K77" s="105" t="s">
        <v>751</v>
      </c>
      <c r="L77" s="338" t="s">
        <v>756</v>
      </c>
      <c r="M77" s="338"/>
      <c r="N77" s="200" t="s">
        <v>763</v>
      </c>
    </row>
    <row r="78" spans="5:15" x14ac:dyDescent="0.25">
      <c r="E78" s="340"/>
      <c r="F78" s="340"/>
      <c r="G78" s="354" t="s">
        <v>595</v>
      </c>
      <c r="H78" s="355"/>
      <c r="I78" s="355"/>
      <c r="J78" s="356"/>
      <c r="K78" s="105" t="s">
        <v>597</v>
      </c>
      <c r="L78" s="338"/>
      <c r="M78" s="338"/>
      <c r="N78" s="145"/>
    </row>
    <row r="79" spans="5:15" x14ac:dyDescent="0.25">
      <c r="L79" s="203"/>
    </row>
    <row r="80" spans="5:15" x14ac:dyDescent="0.25">
      <c r="E80" s="69" t="s">
        <v>767</v>
      </c>
    </row>
    <row r="81" spans="5:14" ht="41.25" customHeight="1" x14ac:dyDescent="0.25">
      <c r="F81" s="353" t="s">
        <v>769</v>
      </c>
      <c r="G81" s="353"/>
      <c r="H81" s="353"/>
      <c r="I81" s="353"/>
      <c r="J81" s="353"/>
      <c r="K81" s="353"/>
      <c r="L81" s="353"/>
      <c r="M81" s="353"/>
      <c r="N81" s="353"/>
    </row>
    <row r="82" spans="5:14" x14ac:dyDescent="0.25">
      <c r="F82" s="70" t="s">
        <v>768</v>
      </c>
    </row>
    <row r="84" spans="5:14" x14ac:dyDescent="0.25">
      <c r="E84" s="69" t="s">
        <v>770</v>
      </c>
    </row>
    <row r="85" spans="5:14" x14ac:dyDescent="0.25">
      <c r="E85" s="322" t="s">
        <v>600</v>
      </c>
      <c r="F85" s="323"/>
      <c r="G85" s="205" t="s">
        <v>601</v>
      </c>
      <c r="H85" s="206">
        <v>2020</v>
      </c>
      <c r="I85" s="206">
        <f>H85+5</f>
        <v>2025</v>
      </c>
      <c r="J85" s="206">
        <f>I85+5</f>
        <v>2030</v>
      </c>
      <c r="K85" s="206">
        <f>J85+5</f>
        <v>2035</v>
      </c>
      <c r="L85" s="206">
        <f>K85+5</f>
        <v>2040</v>
      </c>
      <c r="M85" s="206">
        <f>L85+5</f>
        <v>2045</v>
      </c>
    </row>
    <row r="86" spans="5:14" x14ac:dyDescent="0.25">
      <c r="E86" s="318" t="s">
        <v>586</v>
      </c>
      <c r="F86" s="319"/>
      <c r="G86" s="145" t="s">
        <v>598</v>
      </c>
      <c r="H86" s="145"/>
      <c r="I86" s="145"/>
      <c r="J86" s="145"/>
      <c r="K86" s="145"/>
      <c r="L86" s="145"/>
      <c r="M86" s="145"/>
    </row>
    <row r="87" spans="5:14" x14ac:dyDescent="0.25">
      <c r="E87" s="320"/>
      <c r="F87" s="321"/>
      <c r="G87" s="145" t="s">
        <v>599</v>
      </c>
      <c r="H87" s="145"/>
      <c r="I87" s="145"/>
      <c r="J87" s="145"/>
      <c r="K87" s="145"/>
      <c r="L87" s="145"/>
      <c r="M87" s="145"/>
    </row>
    <row r="88" spans="5:14" x14ac:dyDescent="0.25">
      <c r="E88" s="318" t="s">
        <v>587</v>
      </c>
      <c r="F88" s="319"/>
      <c r="G88" s="145" t="s">
        <v>598</v>
      </c>
      <c r="H88" s="145"/>
      <c r="I88" s="145"/>
      <c r="J88" s="145"/>
      <c r="K88" s="145"/>
      <c r="L88" s="145"/>
      <c r="M88" s="145"/>
    </row>
    <row r="89" spans="5:14" x14ac:dyDescent="0.25">
      <c r="E89" s="320"/>
      <c r="F89" s="321"/>
      <c r="G89" s="145" t="s">
        <v>599</v>
      </c>
      <c r="H89" s="145"/>
      <c r="I89" s="145"/>
      <c r="J89" s="145"/>
      <c r="K89" s="145"/>
      <c r="L89" s="145"/>
      <c r="M89" s="145"/>
    </row>
    <row r="90" spans="5:14" x14ac:dyDescent="0.25">
      <c r="E90" s="318" t="s">
        <v>588</v>
      </c>
      <c r="F90" s="319"/>
      <c r="G90" s="145" t="s">
        <v>598</v>
      </c>
      <c r="H90" s="145"/>
      <c r="I90" s="145"/>
      <c r="J90" s="145"/>
      <c r="K90" s="145"/>
      <c r="L90" s="145"/>
      <c r="M90" s="145"/>
    </row>
    <row r="91" spans="5:14" x14ac:dyDescent="0.25">
      <c r="E91" s="320"/>
      <c r="F91" s="321"/>
      <c r="G91" s="145" t="s">
        <v>599</v>
      </c>
      <c r="H91" s="145"/>
      <c r="I91" s="145"/>
      <c r="J91" s="145"/>
      <c r="K91" s="145"/>
      <c r="L91" s="145"/>
      <c r="M91" s="145"/>
    </row>
    <row r="92" spans="5:14" x14ac:dyDescent="0.25">
      <c r="E92" s="318" t="s">
        <v>589</v>
      </c>
      <c r="F92" s="319"/>
      <c r="G92" s="145" t="s">
        <v>598</v>
      </c>
      <c r="H92" s="145"/>
      <c r="I92" s="145"/>
      <c r="J92" s="145"/>
      <c r="K92" s="145"/>
      <c r="L92" s="145"/>
      <c r="M92" s="145"/>
    </row>
    <row r="93" spans="5:14" x14ac:dyDescent="0.25">
      <c r="E93" s="320"/>
      <c r="F93" s="321"/>
      <c r="G93" s="145" t="s">
        <v>599</v>
      </c>
      <c r="H93" s="145"/>
      <c r="I93" s="145"/>
      <c r="J93" s="145"/>
      <c r="K93" s="145"/>
      <c r="L93" s="145"/>
      <c r="M93" s="145"/>
    </row>
    <row r="94" spans="5:14" x14ac:dyDescent="0.25">
      <c r="E94" s="318" t="s">
        <v>590</v>
      </c>
      <c r="F94" s="319"/>
      <c r="G94" s="145" t="s">
        <v>598</v>
      </c>
      <c r="H94" s="145"/>
      <c r="I94" s="145"/>
      <c r="J94" s="145"/>
      <c r="K94" s="145"/>
      <c r="L94" s="145"/>
      <c r="M94" s="145"/>
    </row>
    <row r="95" spans="5:14" x14ac:dyDescent="0.25">
      <c r="E95" s="320"/>
      <c r="F95" s="321"/>
      <c r="G95" s="145" t="s">
        <v>599</v>
      </c>
      <c r="H95" s="145"/>
      <c r="I95" s="145"/>
      <c r="J95" s="145"/>
      <c r="K95" s="145"/>
      <c r="L95" s="145"/>
      <c r="M95" s="145"/>
    </row>
    <row r="96" spans="5:14" x14ac:dyDescent="0.25">
      <c r="E96" s="318" t="s">
        <v>591</v>
      </c>
      <c r="F96" s="319"/>
      <c r="G96" s="145" t="s">
        <v>598</v>
      </c>
      <c r="H96" s="145"/>
      <c r="I96" s="145"/>
      <c r="J96" s="145"/>
      <c r="K96" s="145"/>
      <c r="L96" s="145"/>
      <c r="M96" s="145"/>
    </row>
    <row r="97" spans="5:13" x14ac:dyDescent="0.25">
      <c r="E97" s="320"/>
      <c r="F97" s="321"/>
      <c r="G97" s="145" t="s">
        <v>599</v>
      </c>
      <c r="H97" s="145"/>
      <c r="I97" s="145"/>
      <c r="J97" s="145"/>
      <c r="K97" s="145"/>
      <c r="L97" s="145"/>
      <c r="M97" s="145"/>
    </row>
    <row r="98" spans="5:13" x14ac:dyDescent="0.25">
      <c r="E98" s="318" t="s">
        <v>592</v>
      </c>
      <c r="F98" s="319"/>
      <c r="G98" s="145" t="s">
        <v>598</v>
      </c>
      <c r="H98" s="145"/>
      <c r="I98" s="145"/>
      <c r="J98" s="145"/>
      <c r="K98" s="145"/>
      <c r="L98" s="145"/>
      <c r="M98" s="145"/>
    </row>
    <row r="99" spans="5:13" x14ac:dyDescent="0.25">
      <c r="E99" s="320"/>
      <c r="F99" s="321"/>
      <c r="G99" s="145" t="s">
        <v>599</v>
      </c>
      <c r="H99" s="145"/>
      <c r="I99" s="145"/>
      <c r="J99" s="145"/>
      <c r="K99" s="145"/>
      <c r="L99" s="145"/>
      <c r="M99" s="145"/>
    </row>
    <row r="100" spans="5:13" x14ac:dyDescent="0.25">
      <c r="E100" s="314" t="s">
        <v>593</v>
      </c>
      <c r="F100" s="315"/>
      <c r="G100" s="145" t="s">
        <v>598</v>
      </c>
      <c r="H100" s="145"/>
      <c r="I100" s="145"/>
      <c r="J100" s="145"/>
      <c r="K100" s="145"/>
      <c r="L100" s="145"/>
      <c r="M100" s="145"/>
    </row>
    <row r="101" spans="5:13" x14ac:dyDescent="0.25">
      <c r="E101" s="316"/>
      <c r="F101" s="317"/>
      <c r="G101" s="145" t="s">
        <v>599</v>
      </c>
      <c r="H101" s="145"/>
      <c r="I101" s="145"/>
      <c r="J101" s="145"/>
      <c r="K101" s="145"/>
      <c r="L101" s="145"/>
      <c r="M101" s="145"/>
    </row>
    <row r="102" spans="5:13" x14ac:dyDescent="0.25">
      <c r="E102" s="314" t="s">
        <v>596</v>
      </c>
      <c r="F102" s="315"/>
      <c r="G102" s="145" t="s">
        <v>598</v>
      </c>
      <c r="H102" s="145"/>
      <c r="I102" s="145"/>
      <c r="J102" s="145"/>
      <c r="K102" s="145"/>
      <c r="L102" s="145"/>
      <c r="M102" s="145"/>
    </row>
    <row r="103" spans="5:13" x14ac:dyDescent="0.25">
      <c r="E103" s="316"/>
      <c r="F103" s="317"/>
      <c r="G103" s="145" t="s">
        <v>599</v>
      </c>
      <c r="H103" s="145"/>
      <c r="I103" s="145"/>
      <c r="J103" s="145"/>
      <c r="K103" s="145"/>
      <c r="L103" s="145"/>
      <c r="M103" s="145"/>
    </row>
    <row r="104" spans="5:13" x14ac:dyDescent="0.25">
      <c r="E104" s="314" t="s">
        <v>595</v>
      </c>
      <c r="F104" s="315"/>
      <c r="G104" s="145" t="s">
        <v>598</v>
      </c>
      <c r="H104" s="145"/>
      <c r="I104" s="145"/>
      <c r="J104" s="145"/>
      <c r="K104" s="145"/>
      <c r="L104" s="145"/>
      <c r="M104" s="145"/>
    </row>
    <row r="105" spans="5:13" x14ac:dyDescent="0.25">
      <c r="E105" s="316"/>
      <c r="F105" s="317"/>
      <c r="G105" s="145" t="s">
        <v>599</v>
      </c>
      <c r="H105" s="145"/>
      <c r="I105" s="145"/>
      <c r="J105" s="145"/>
      <c r="K105" s="145"/>
      <c r="L105" s="145"/>
      <c r="M105" s="145"/>
    </row>
    <row r="106" spans="5:13" x14ac:dyDescent="0.25">
      <c r="E106" s="314" t="s">
        <v>594</v>
      </c>
      <c r="F106" s="315"/>
      <c r="G106" s="145" t="s">
        <v>598</v>
      </c>
      <c r="H106" s="145"/>
      <c r="I106" s="145"/>
      <c r="J106" s="145"/>
      <c r="K106" s="145"/>
      <c r="L106" s="145"/>
      <c r="M106" s="145"/>
    </row>
    <row r="107" spans="5:13" x14ac:dyDescent="0.25">
      <c r="E107" s="316"/>
      <c r="F107" s="317"/>
      <c r="G107" s="145" t="s">
        <v>599</v>
      </c>
      <c r="H107" s="145"/>
      <c r="I107" s="145"/>
      <c r="J107" s="145"/>
      <c r="K107" s="145"/>
      <c r="L107" s="145"/>
      <c r="M107" s="145"/>
    </row>
    <row r="109" spans="5:13" x14ac:dyDescent="0.25">
      <c r="E109" s="69" t="s">
        <v>771</v>
      </c>
    </row>
    <row r="110" spans="5:13" x14ac:dyDescent="0.25">
      <c r="E110" s="208" t="s">
        <v>600</v>
      </c>
      <c r="F110" s="209"/>
      <c r="G110" s="205" t="s">
        <v>601</v>
      </c>
      <c r="H110" s="206">
        <v>2020</v>
      </c>
      <c r="I110" s="206">
        <f>H110+5</f>
        <v>2025</v>
      </c>
      <c r="J110" s="206">
        <f>I110+5</f>
        <v>2030</v>
      </c>
      <c r="K110" s="206">
        <f>J110+5</f>
        <v>2035</v>
      </c>
      <c r="L110" s="206">
        <f>K110+5</f>
        <v>2040</v>
      </c>
      <c r="M110" s="206">
        <f>L110+5</f>
        <v>2045</v>
      </c>
    </row>
    <row r="111" spans="5:13" x14ac:dyDescent="0.25">
      <c r="E111" s="346" t="s">
        <v>752</v>
      </c>
      <c r="F111" s="346"/>
      <c r="G111" s="145" t="s">
        <v>598</v>
      </c>
      <c r="H111" s="145"/>
      <c r="I111" s="145"/>
      <c r="J111" s="145"/>
      <c r="K111" s="145"/>
      <c r="L111" s="145"/>
      <c r="M111" s="145"/>
    </row>
    <row r="112" spans="5:13" x14ac:dyDescent="0.25">
      <c r="E112" s="346"/>
      <c r="F112" s="346"/>
      <c r="G112" s="145" t="s">
        <v>599</v>
      </c>
      <c r="H112" s="145"/>
      <c r="I112" s="145"/>
      <c r="J112" s="145"/>
      <c r="K112" s="145"/>
      <c r="L112" s="145"/>
      <c r="M112" s="145"/>
    </row>
    <row r="113" spans="5:13" ht="15" customHeight="1" x14ac:dyDescent="0.25">
      <c r="E113" s="346" t="s">
        <v>753</v>
      </c>
      <c r="F113" s="346"/>
      <c r="G113" s="145" t="s">
        <v>598</v>
      </c>
      <c r="H113" s="145"/>
      <c r="I113" s="145"/>
      <c r="J113" s="145"/>
      <c r="K113" s="145"/>
      <c r="L113" s="145"/>
      <c r="M113" s="145"/>
    </row>
    <row r="114" spans="5:13" x14ac:dyDescent="0.25">
      <c r="E114" s="346"/>
      <c r="F114" s="346"/>
      <c r="G114" s="145" t="s">
        <v>599</v>
      </c>
      <c r="H114" s="145"/>
      <c r="I114" s="145"/>
      <c r="J114" s="145"/>
      <c r="K114" s="145"/>
      <c r="L114" s="145"/>
      <c r="M114" s="145"/>
    </row>
    <row r="115" spans="5:13" ht="15" customHeight="1" x14ac:dyDescent="0.25">
      <c r="E115" s="346" t="s">
        <v>758</v>
      </c>
      <c r="F115" s="346"/>
      <c r="G115" s="145" t="s">
        <v>598</v>
      </c>
      <c r="H115" s="145"/>
      <c r="I115" s="145"/>
      <c r="J115" s="145"/>
      <c r="K115" s="145"/>
      <c r="L115" s="145"/>
      <c r="M115" s="145"/>
    </row>
    <row r="116" spans="5:13" x14ac:dyDescent="0.25">
      <c r="E116" s="346"/>
      <c r="F116" s="346"/>
      <c r="G116" s="145" t="s">
        <v>599</v>
      </c>
      <c r="H116" s="145"/>
      <c r="I116" s="145"/>
      <c r="J116" s="145"/>
      <c r="K116" s="145"/>
      <c r="L116" s="145"/>
      <c r="M116" s="145"/>
    </row>
    <row r="117" spans="5:13" x14ac:dyDescent="0.25">
      <c r="E117" s="346" t="s">
        <v>757</v>
      </c>
      <c r="F117" s="346"/>
      <c r="G117" s="145" t="s">
        <v>598</v>
      </c>
      <c r="H117" s="145"/>
      <c r="I117" s="145"/>
      <c r="J117" s="145"/>
      <c r="K117" s="145"/>
      <c r="L117" s="145"/>
      <c r="M117" s="145"/>
    </row>
    <row r="118" spans="5:13" ht="15" customHeight="1" x14ac:dyDescent="0.25">
      <c r="E118" s="346"/>
      <c r="F118" s="346"/>
      <c r="G118" s="145" t="s">
        <v>599</v>
      </c>
      <c r="H118" s="145"/>
      <c r="I118" s="145"/>
      <c r="J118" s="145"/>
      <c r="K118" s="145"/>
      <c r="L118" s="145"/>
      <c r="M118" s="145"/>
    </row>
    <row r="119" spans="5:13" ht="15" customHeight="1" x14ac:dyDescent="0.25">
      <c r="E119" s="346" t="s">
        <v>755</v>
      </c>
      <c r="F119" s="346"/>
      <c r="G119" s="145" t="s">
        <v>598</v>
      </c>
      <c r="H119" s="145"/>
      <c r="I119" s="145"/>
      <c r="J119" s="145"/>
      <c r="K119" s="145"/>
      <c r="L119" s="145"/>
      <c r="M119" s="145"/>
    </row>
    <row r="120" spans="5:13" ht="15" customHeight="1" x14ac:dyDescent="0.25">
      <c r="E120" s="346"/>
      <c r="F120" s="346"/>
      <c r="G120" s="145" t="s">
        <v>599</v>
      </c>
      <c r="H120" s="145"/>
      <c r="I120" s="145"/>
      <c r="J120" s="145"/>
      <c r="K120" s="145"/>
      <c r="L120" s="145"/>
      <c r="M120" s="145"/>
    </row>
    <row r="121" spans="5:13" ht="15" customHeight="1" x14ac:dyDescent="0.25">
      <c r="E121" s="346" t="s">
        <v>760</v>
      </c>
      <c r="F121" s="346"/>
      <c r="G121" s="145" t="s">
        <v>598</v>
      </c>
      <c r="H121" s="145"/>
      <c r="I121" s="145"/>
      <c r="J121" s="145"/>
      <c r="K121" s="145"/>
      <c r="L121" s="145"/>
      <c r="M121" s="145"/>
    </row>
    <row r="122" spans="5:13" ht="13.5" customHeight="1" x14ac:dyDescent="0.25">
      <c r="E122" s="346"/>
      <c r="F122" s="346"/>
      <c r="G122" s="145" t="s">
        <v>599</v>
      </c>
      <c r="H122" s="145"/>
      <c r="I122" s="145"/>
      <c r="J122" s="145"/>
      <c r="K122" s="145"/>
      <c r="L122" s="145"/>
      <c r="M122" s="145"/>
    </row>
    <row r="123" spans="5:13" ht="13.5" customHeight="1" x14ac:dyDescent="0.25">
      <c r="E123" s="345" t="s">
        <v>754</v>
      </c>
      <c r="F123" s="345"/>
      <c r="G123" s="145" t="s">
        <v>598</v>
      </c>
      <c r="H123" s="145"/>
      <c r="I123" s="145"/>
      <c r="J123" s="145"/>
      <c r="K123" s="145"/>
      <c r="L123" s="145"/>
      <c r="M123" s="145"/>
    </row>
    <row r="124" spans="5:13" ht="13.5" customHeight="1" x14ac:dyDescent="0.25">
      <c r="E124" s="345"/>
      <c r="F124" s="345"/>
      <c r="G124" s="145" t="s">
        <v>599</v>
      </c>
      <c r="H124" s="145"/>
      <c r="I124" s="145"/>
      <c r="J124" s="145"/>
      <c r="K124" s="145"/>
      <c r="L124" s="145"/>
      <c r="M124" s="145"/>
    </row>
    <row r="125" spans="5:13" ht="13.5" customHeight="1" x14ac:dyDescent="0.25">
      <c r="E125" s="346" t="s">
        <v>261</v>
      </c>
      <c r="F125" s="346"/>
      <c r="G125" s="145" t="s">
        <v>598</v>
      </c>
      <c r="H125" s="145"/>
      <c r="I125" s="145"/>
      <c r="J125" s="145"/>
      <c r="K125" s="145"/>
      <c r="L125" s="145"/>
      <c r="M125" s="145"/>
    </row>
    <row r="126" spans="5:13" ht="13.5" customHeight="1" x14ac:dyDescent="0.25">
      <c r="E126" s="346"/>
      <c r="F126" s="346"/>
      <c r="G126" s="145" t="s">
        <v>599</v>
      </c>
      <c r="H126" s="145"/>
      <c r="I126" s="145"/>
      <c r="J126" s="145"/>
      <c r="K126" s="145"/>
      <c r="L126" s="145"/>
      <c r="M126" s="145"/>
    </row>
    <row r="127" spans="5:13" ht="13.5" customHeight="1" x14ac:dyDescent="0.25">
      <c r="E127" s="347" t="s">
        <v>756</v>
      </c>
      <c r="F127" s="348"/>
      <c r="G127" s="145" t="s">
        <v>598</v>
      </c>
      <c r="H127" s="145"/>
      <c r="I127" s="145"/>
      <c r="J127" s="145"/>
      <c r="K127" s="145"/>
      <c r="L127" s="145"/>
      <c r="M127" s="145"/>
    </row>
    <row r="128" spans="5:13" ht="13.5" customHeight="1" x14ac:dyDescent="0.25">
      <c r="E128" s="349"/>
      <c r="F128" s="350"/>
      <c r="G128" s="145" t="s">
        <v>599</v>
      </c>
      <c r="H128" s="145"/>
      <c r="I128" s="145"/>
      <c r="J128" s="145"/>
      <c r="K128" s="145"/>
      <c r="L128" s="145"/>
      <c r="M128" s="145"/>
    </row>
    <row r="129" spans="4:15" ht="13.5" customHeight="1" x14ac:dyDescent="0.25">
      <c r="E129" s="207"/>
      <c r="F129" s="207"/>
    </row>
    <row r="130" spans="4:15" ht="18.75" x14ac:dyDescent="0.3">
      <c r="D130" s="72" t="s">
        <v>571</v>
      </c>
      <c r="E130" s="72" t="s">
        <v>773</v>
      </c>
      <c r="F130" s="72"/>
      <c r="G130" s="69"/>
      <c r="H130" s="69"/>
    </row>
    <row r="131" spans="4:15" x14ac:dyDescent="0.25">
      <c r="E131" s="70" t="s">
        <v>775</v>
      </c>
    </row>
    <row r="132" spans="4:15" x14ac:dyDescent="0.25">
      <c r="E132" s="70" t="s">
        <v>776</v>
      </c>
    </row>
    <row r="133" spans="4:15" x14ac:dyDescent="0.25">
      <c r="F133" s="70" t="s">
        <v>777</v>
      </c>
    </row>
    <row r="134" spans="4:15" x14ac:dyDescent="0.25">
      <c r="F134" s="70" t="s">
        <v>778</v>
      </c>
    </row>
    <row r="135" spans="4:15" x14ac:dyDescent="0.25">
      <c r="F135" s="70" t="s">
        <v>222</v>
      </c>
    </row>
    <row r="136" spans="4:15" x14ac:dyDescent="0.25">
      <c r="F136" s="70" t="s">
        <v>779</v>
      </c>
    </row>
    <row r="137" spans="4:15" x14ac:dyDescent="0.25">
      <c r="F137" s="70" t="s">
        <v>802</v>
      </c>
    </row>
    <row r="139" spans="4:15" ht="18.75" x14ac:dyDescent="0.3">
      <c r="D139" s="72" t="s">
        <v>572</v>
      </c>
      <c r="E139" s="72" t="s">
        <v>781</v>
      </c>
      <c r="F139" s="72"/>
    </row>
    <row r="140" spans="4:15" ht="33.75" customHeight="1" x14ac:dyDescent="0.25">
      <c r="E140" s="271" t="s">
        <v>782</v>
      </c>
      <c r="F140" s="271"/>
      <c r="G140" s="271"/>
      <c r="H140" s="271"/>
      <c r="I140" s="271"/>
      <c r="J140" s="271"/>
      <c r="K140" s="271"/>
      <c r="L140" s="271"/>
      <c r="M140" s="271"/>
      <c r="N140" s="271"/>
      <c r="O140" s="271"/>
    </row>
    <row r="141" spans="4:15" x14ac:dyDescent="0.25">
      <c r="E141" s="70" t="s">
        <v>797</v>
      </c>
    </row>
    <row r="142" spans="4:15" x14ac:dyDescent="0.25">
      <c r="F142" s="70" t="s">
        <v>777</v>
      </c>
    </row>
    <row r="143" spans="4:15" x14ac:dyDescent="0.25">
      <c r="F143" s="70" t="s">
        <v>778</v>
      </c>
    </row>
    <row r="144" spans="4:15" x14ac:dyDescent="0.25">
      <c r="F144" s="70" t="s">
        <v>222</v>
      </c>
    </row>
    <row r="145" spans="4:15" x14ac:dyDescent="0.25">
      <c r="F145" s="70" t="s">
        <v>779</v>
      </c>
    </row>
    <row r="146" spans="4:15" x14ac:dyDescent="0.25">
      <c r="F146" s="70" t="s">
        <v>802</v>
      </c>
    </row>
    <row r="147" spans="4:15" ht="18.75" x14ac:dyDescent="0.3">
      <c r="D147" s="72" t="s">
        <v>573</v>
      </c>
      <c r="E147" s="72" t="s">
        <v>796</v>
      </c>
    </row>
    <row r="148" spans="4:15" ht="34.5" customHeight="1" x14ac:dyDescent="0.25">
      <c r="E148" s="271" t="s">
        <v>805</v>
      </c>
      <c r="F148" s="271"/>
      <c r="G148" s="271"/>
      <c r="H148" s="271"/>
      <c r="I148" s="271"/>
      <c r="J148" s="271"/>
      <c r="K148" s="271"/>
      <c r="L148" s="271"/>
      <c r="M148" s="271"/>
      <c r="N148" s="271"/>
      <c r="O148" s="271"/>
    </row>
    <row r="149" spans="4:15" x14ac:dyDescent="0.25">
      <c r="E149" s="70" t="s">
        <v>799</v>
      </c>
    </row>
    <row r="150" spans="4:15" x14ac:dyDescent="0.25">
      <c r="F150" s="70" t="s">
        <v>777</v>
      </c>
    </row>
    <row r="151" spans="4:15" x14ac:dyDescent="0.25">
      <c r="F151" s="70" t="s">
        <v>778</v>
      </c>
    </row>
    <row r="152" spans="4:15" x14ac:dyDescent="0.25">
      <c r="F152" s="70" t="s">
        <v>222</v>
      </c>
    </row>
    <row r="153" spans="4:15" x14ac:dyDescent="0.25">
      <c r="F153" s="70" t="s">
        <v>779</v>
      </c>
    </row>
    <row r="154" spans="4:15" x14ac:dyDescent="0.25">
      <c r="F154" s="70" t="s">
        <v>802</v>
      </c>
    </row>
    <row r="155" spans="4:15" x14ac:dyDescent="0.25">
      <c r="E155" s="70" t="s">
        <v>800</v>
      </c>
    </row>
    <row r="156" spans="4:15" x14ac:dyDescent="0.25">
      <c r="E156" s="70" t="s">
        <v>801</v>
      </c>
    </row>
    <row r="157" spans="4:15" x14ac:dyDescent="0.25">
      <c r="F157" s="70" t="s">
        <v>802</v>
      </c>
    </row>
    <row r="159" spans="4:15" ht="15" customHeight="1" x14ac:dyDescent="0.3">
      <c r="D159" s="72" t="s">
        <v>574</v>
      </c>
      <c r="E159" s="213" t="s">
        <v>804</v>
      </c>
      <c r="F159" s="214"/>
      <c r="G159" s="214"/>
      <c r="H159" s="203"/>
      <c r="I159" s="203"/>
      <c r="J159" s="203"/>
      <c r="K159" s="203"/>
    </row>
    <row r="160" spans="4:15" ht="32.25" customHeight="1" x14ac:dyDescent="0.25">
      <c r="E160" s="271" t="s">
        <v>815</v>
      </c>
      <c r="F160" s="271"/>
      <c r="G160" s="271"/>
      <c r="H160" s="271"/>
      <c r="I160" s="271"/>
      <c r="J160" s="271"/>
      <c r="K160" s="271"/>
      <c r="L160" s="271"/>
      <c r="M160" s="271"/>
      <c r="N160" s="271"/>
      <c r="O160" s="271"/>
    </row>
    <row r="162" spans="4:15" x14ac:dyDescent="0.25">
      <c r="D162" s="69" t="s">
        <v>2</v>
      </c>
    </row>
    <row r="163" spans="4:15" x14ac:dyDescent="0.25">
      <c r="D163" s="70" t="s">
        <v>810</v>
      </c>
    </row>
    <row r="164" spans="4:15" ht="18.75" x14ac:dyDescent="0.3">
      <c r="D164" s="72" t="s">
        <v>778</v>
      </c>
      <c r="E164" s="187"/>
      <c r="F164" s="187"/>
      <c r="G164" s="187"/>
      <c r="H164" s="187"/>
      <c r="I164" s="187"/>
      <c r="J164" s="187"/>
      <c r="K164" s="187"/>
      <c r="L164" s="187"/>
      <c r="M164" s="187"/>
      <c r="N164" s="187"/>
      <c r="O164" s="187"/>
    </row>
    <row r="165" spans="4:15" ht="18.75" x14ac:dyDescent="0.3">
      <c r="D165" s="72" t="s">
        <v>785</v>
      </c>
      <c r="E165" s="187"/>
      <c r="F165" s="187"/>
      <c r="G165" s="187"/>
      <c r="H165" s="187"/>
      <c r="I165" s="187"/>
      <c r="J165" s="187"/>
      <c r="K165" s="187"/>
      <c r="L165" s="187"/>
      <c r="M165" s="187"/>
      <c r="N165" s="187"/>
      <c r="O165" s="187"/>
    </row>
    <row r="166" spans="4:15" ht="18.75" x14ac:dyDescent="0.3">
      <c r="D166" s="72"/>
      <c r="E166" s="271"/>
      <c r="F166" s="271"/>
      <c r="G166" s="271"/>
      <c r="H166" s="271"/>
      <c r="I166" s="271"/>
      <c r="J166" s="271"/>
      <c r="K166" s="271"/>
      <c r="L166" s="271"/>
      <c r="M166" s="271"/>
      <c r="N166" s="271"/>
      <c r="O166" s="271"/>
    </row>
    <row r="167" spans="4:15" ht="18.75" x14ac:dyDescent="0.3">
      <c r="D167" s="72" t="s">
        <v>790</v>
      </c>
      <c r="E167" s="187"/>
      <c r="F167" s="187"/>
      <c r="G167" s="187"/>
      <c r="H167" s="187"/>
      <c r="I167" s="187"/>
      <c r="J167" s="187"/>
      <c r="K167" s="187"/>
      <c r="L167" s="187"/>
      <c r="M167" s="187"/>
      <c r="N167" s="187"/>
      <c r="O167" s="187"/>
    </row>
    <row r="168" spans="4:15" x14ac:dyDescent="0.25">
      <c r="E168" s="271"/>
      <c r="F168" s="271"/>
      <c r="G168" s="271"/>
      <c r="H168" s="271"/>
      <c r="I168" s="271"/>
      <c r="J168" s="271"/>
      <c r="K168" s="271"/>
      <c r="L168" s="271"/>
      <c r="M168" s="271"/>
      <c r="N168" s="271"/>
      <c r="O168" s="271"/>
    </row>
    <row r="169" spans="4:15" ht="18.75" x14ac:dyDescent="0.3">
      <c r="D169" s="72" t="s">
        <v>786</v>
      </c>
      <c r="E169" s="187"/>
      <c r="F169" s="187"/>
      <c r="G169" s="187"/>
      <c r="H169" s="187"/>
      <c r="I169" s="187"/>
      <c r="J169" s="187"/>
      <c r="K169" s="187"/>
      <c r="L169" s="187"/>
      <c r="M169" s="187"/>
      <c r="N169" s="187"/>
      <c r="O169" s="187"/>
    </row>
    <row r="170" spans="4:15" x14ac:dyDescent="0.25">
      <c r="E170" s="351"/>
      <c r="F170" s="351"/>
      <c r="G170" s="351"/>
      <c r="H170" s="351"/>
      <c r="I170" s="351"/>
      <c r="J170" s="351"/>
      <c r="K170" s="351"/>
      <c r="L170" s="351"/>
      <c r="M170" s="351"/>
      <c r="N170" s="351"/>
      <c r="O170" s="351"/>
    </row>
    <row r="171" spans="4:15" ht="18.75" x14ac:dyDescent="0.3">
      <c r="D171" s="72" t="s">
        <v>787</v>
      </c>
      <c r="E171" s="212"/>
      <c r="F171" s="212"/>
      <c r="G171" s="212"/>
      <c r="H171" s="212"/>
      <c r="I171" s="212"/>
      <c r="J171" s="212"/>
      <c r="K171" s="212"/>
      <c r="L171" s="212"/>
      <c r="M171" s="212"/>
      <c r="N171" s="212"/>
      <c r="O171" s="212"/>
    </row>
    <row r="172" spans="4:15" x14ac:dyDescent="0.25">
      <c r="E172" s="212"/>
      <c r="F172" s="212"/>
      <c r="G172" s="212"/>
      <c r="H172" s="212"/>
      <c r="I172" s="212"/>
      <c r="J172" s="212"/>
      <c r="K172" s="212"/>
      <c r="L172" s="212"/>
      <c r="M172" s="212"/>
      <c r="N172" s="212"/>
      <c r="O172" s="212"/>
    </row>
    <row r="173" spans="4:15" ht="18.75" x14ac:dyDescent="0.3">
      <c r="D173" s="72" t="s">
        <v>222</v>
      </c>
      <c r="E173" s="199"/>
      <c r="F173" s="199"/>
      <c r="G173" s="199"/>
      <c r="H173" s="199"/>
      <c r="I173" s="199"/>
      <c r="J173" s="199"/>
      <c r="K173" s="199"/>
      <c r="L173" s="199"/>
      <c r="M173" s="199"/>
      <c r="N173" s="199"/>
      <c r="O173" s="199"/>
    </row>
    <row r="174" spans="4:15" ht="18.75" x14ac:dyDescent="0.3">
      <c r="D174" s="72"/>
      <c r="E174" s="351"/>
      <c r="F174" s="351"/>
      <c r="G174" s="351"/>
      <c r="H174" s="351"/>
      <c r="I174" s="351"/>
      <c r="J174" s="351"/>
      <c r="K174" s="351"/>
      <c r="L174" s="351"/>
      <c r="M174" s="351"/>
      <c r="N174" s="351"/>
      <c r="O174" s="351"/>
    </row>
    <row r="176" spans="4:15" ht="18.75" x14ac:dyDescent="0.3">
      <c r="D176" s="72" t="s">
        <v>811</v>
      </c>
      <c r="E176" s="213" t="s">
        <v>813</v>
      </c>
      <c r="F176" s="214"/>
      <c r="G176" s="214"/>
      <c r="H176" s="203"/>
      <c r="I176" s="203"/>
      <c r="J176" s="203"/>
      <c r="K176" s="203"/>
    </row>
    <row r="177" spans="4:15" x14ac:dyDescent="0.25">
      <c r="E177" s="271" t="s">
        <v>806</v>
      </c>
      <c r="F177" s="271"/>
      <c r="G177" s="271"/>
      <c r="H177" s="271"/>
      <c r="I177" s="271"/>
      <c r="J177" s="271"/>
      <c r="K177" s="271"/>
      <c r="L177" s="271"/>
      <c r="M177" s="271"/>
      <c r="N177" s="271"/>
      <c r="O177" s="271"/>
    </row>
    <row r="178" spans="4:15" x14ac:dyDescent="0.25">
      <c r="E178" s="70" t="s">
        <v>824</v>
      </c>
    </row>
    <row r="179" spans="4:15" x14ac:dyDescent="0.25">
      <c r="D179" s="69" t="s">
        <v>2</v>
      </c>
    </row>
    <row r="180" spans="4:15" x14ac:dyDescent="0.25">
      <c r="D180" s="69"/>
      <c r="E180" s="271" t="s">
        <v>808</v>
      </c>
      <c r="F180" s="271"/>
      <c r="G180" s="271"/>
      <c r="H180" s="271"/>
      <c r="I180" s="271"/>
      <c r="J180" s="271"/>
      <c r="K180" s="271"/>
      <c r="L180" s="271"/>
      <c r="M180" s="271"/>
      <c r="N180" s="271"/>
      <c r="O180" s="271"/>
    </row>
    <row r="181" spans="4:15" x14ac:dyDescent="0.25">
      <c r="D181" s="69"/>
    </row>
    <row r="183" spans="4:15" x14ac:dyDescent="0.25">
      <c r="D183" s="70" t="s">
        <v>814</v>
      </c>
    </row>
    <row r="184" spans="4:15" ht="18.75" x14ac:dyDescent="0.3">
      <c r="D184" s="72" t="s">
        <v>778</v>
      </c>
      <c r="E184" s="187"/>
      <c r="F184" s="187"/>
      <c r="G184" s="187"/>
      <c r="H184" s="187"/>
      <c r="I184" s="187"/>
      <c r="J184" s="187"/>
      <c r="K184" s="187"/>
      <c r="L184" s="187"/>
      <c r="M184" s="187"/>
      <c r="N184" s="187"/>
      <c r="O184" s="187"/>
    </row>
    <row r="185" spans="4:15" ht="18.75" x14ac:dyDescent="0.3">
      <c r="D185" s="72"/>
      <c r="E185" s="271" t="s">
        <v>809</v>
      </c>
      <c r="F185" s="271"/>
      <c r="G185" s="271"/>
      <c r="H185" s="271"/>
      <c r="I185" s="271"/>
      <c r="J185" s="271"/>
      <c r="K185" s="271"/>
      <c r="L185" s="271"/>
      <c r="M185" s="271"/>
      <c r="N185" s="271"/>
      <c r="O185" s="271"/>
    </row>
    <row r="186" spans="4:15" ht="18.75" x14ac:dyDescent="0.3">
      <c r="D186" s="72"/>
      <c r="E186" s="187"/>
      <c r="F186" s="187"/>
      <c r="G186" s="187"/>
      <c r="H186" s="187"/>
      <c r="I186" s="187"/>
      <c r="J186" s="187"/>
      <c r="K186" s="187"/>
      <c r="L186" s="187"/>
      <c r="M186" s="187"/>
      <c r="N186" s="187"/>
      <c r="O186" s="187"/>
    </row>
    <row r="187" spans="4:15" ht="18.75" x14ac:dyDescent="0.3">
      <c r="D187" s="72"/>
      <c r="E187" s="187"/>
      <c r="F187" s="187"/>
      <c r="G187" s="187"/>
      <c r="H187" s="187"/>
      <c r="I187" s="187"/>
      <c r="J187" s="187"/>
      <c r="K187" s="187"/>
      <c r="L187" s="187"/>
      <c r="M187" s="187"/>
      <c r="N187" s="187"/>
      <c r="O187" s="187"/>
    </row>
    <row r="188" spans="4:15" ht="18.75" x14ac:dyDescent="0.3">
      <c r="D188" s="72"/>
      <c r="E188" s="187"/>
      <c r="F188" s="187"/>
      <c r="G188" s="187"/>
      <c r="H188" s="187"/>
      <c r="I188" s="187"/>
      <c r="J188" s="187"/>
      <c r="K188" s="187"/>
      <c r="L188" s="187"/>
      <c r="M188" s="187"/>
      <c r="N188" s="187"/>
      <c r="O188" s="187"/>
    </row>
    <row r="189" spans="4:15" ht="18.75" x14ac:dyDescent="0.3">
      <c r="D189" s="72"/>
      <c r="E189" s="187"/>
      <c r="F189" s="187"/>
      <c r="G189" s="187"/>
      <c r="H189" s="187"/>
      <c r="I189" s="187"/>
      <c r="J189" s="187"/>
      <c r="K189" s="187"/>
      <c r="L189" s="187"/>
      <c r="M189" s="187"/>
      <c r="N189" s="187"/>
      <c r="O189" s="187"/>
    </row>
    <row r="190" spans="4:15" ht="18.75" x14ac:dyDescent="0.3">
      <c r="D190" s="72"/>
      <c r="E190" s="187"/>
      <c r="F190" s="187"/>
      <c r="G190" s="187"/>
      <c r="H190" s="187"/>
      <c r="I190" s="187"/>
      <c r="J190" s="187"/>
      <c r="K190" s="187"/>
      <c r="L190" s="187"/>
      <c r="M190" s="187"/>
      <c r="N190" s="187"/>
      <c r="O190" s="187"/>
    </row>
    <row r="191" spans="4:15" ht="18.75" x14ac:dyDescent="0.3">
      <c r="D191" s="72"/>
      <c r="E191" s="187"/>
      <c r="F191" s="187"/>
      <c r="G191" s="187"/>
      <c r="H191" s="187"/>
      <c r="I191" s="187"/>
      <c r="J191" s="187"/>
      <c r="K191" s="187"/>
      <c r="L191" s="187"/>
      <c r="M191" s="187"/>
      <c r="N191" s="187"/>
      <c r="O191" s="187"/>
    </row>
    <row r="192" spans="4:15" ht="18.75" x14ac:dyDescent="0.3">
      <c r="D192" s="72"/>
      <c r="E192" s="187"/>
      <c r="F192" s="187"/>
      <c r="G192" s="187"/>
      <c r="H192" s="187"/>
      <c r="I192" s="187"/>
      <c r="J192" s="187"/>
      <c r="K192" s="187"/>
      <c r="L192" s="187"/>
      <c r="M192" s="187"/>
      <c r="N192" s="187"/>
      <c r="O192" s="187"/>
    </row>
    <row r="193" spans="4:15" ht="18.75" x14ac:dyDescent="0.3">
      <c r="D193" s="72"/>
      <c r="E193" s="187"/>
      <c r="F193" s="187"/>
      <c r="G193" s="187"/>
      <c r="H193" s="187"/>
      <c r="I193" s="187"/>
      <c r="J193" s="187"/>
      <c r="K193" s="187"/>
      <c r="L193" s="187"/>
      <c r="M193" s="187"/>
      <c r="N193" s="187"/>
      <c r="O193" s="187"/>
    </row>
    <row r="194" spans="4:15" ht="18.75" x14ac:dyDescent="0.3">
      <c r="D194" s="72"/>
      <c r="E194" s="187"/>
      <c r="F194" s="187"/>
      <c r="G194" s="187"/>
      <c r="H194" s="187"/>
      <c r="I194" s="187"/>
      <c r="J194" s="187"/>
      <c r="K194" s="187"/>
      <c r="L194" s="187"/>
      <c r="M194" s="187"/>
      <c r="N194" s="187"/>
      <c r="O194" s="187"/>
    </row>
    <row r="195" spans="4:15" ht="18.75" x14ac:dyDescent="0.3">
      <c r="D195" s="72"/>
      <c r="E195" s="187"/>
      <c r="F195" s="187"/>
      <c r="G195" s="187"/>
      <c r="H195" s="187"/>
      <c r="I195" s="187"/>
      <c r="J195" s="187"/>
      <c r="K195" s="187"/>
      <c r="L195" s="187"/>
      <c r="M195" s="187"/>
      <c r="N195" s="187"/>
      <c r="O195" s="187"/>
    </row>
    <row r="196" spans="4:15" ht="18.75" x14ac:dyDescent="0.3">
      <c r="D196" s="72" t="s">
        <v>785</v>
      </c>
      <c r="E196" s="187"/>
      <c r="F196" s="187"/>
      <c r="G196" s="187"/>
      <c r="H196" s="187"/>
      <c r="I196" s="187"/>
      <c r="J196" s="187"/>
      <c r="K196" s="187"/>
      <c r="L196" s="187"/>
      <c r="M196" s="187"/>
      <c r="N196" s="187"/>
      <c r="O196" s="187"/>
    </row>
    <row r="197" spans="4:15" ht="18.75" x14ac:dyDescent="0.3">
      <c r="D197" s="72"/>
      <c r="E197" s="271" t="s">
        <v>789</v>
      </c>
      <c r="F197" s="271"/>
      <c r="G197" s="271"/>
      <c r="H197" s="271"/>
      <c r="I197" s="271"/>
      <c r="J197" s="271"/>
      <c r="K197" s="271"/>
      <c r="L197" s="271"/>
      <c r="M197" s="271"/>
      <c r="N197" s="271"/>
      <c r="O197" s="271"/>
    </row>
    <row r="198" spans="4:15" ht="18.75" x14ac:dyDescent="0.3">
      <c r="D198" s="72" t="s">
        <v>790</v>
      </c>
      <c r="E198" s="187"/>
      <c r="F198" s="187"/>
      <c r="G198" s="187"/>
      <c r="H198" s="187"/>
      <c r="I198" s="187"/>
      <c r="J198" s="187"/>
      <c r="K198" s="187"/>
      <c r="L198" s="187"/>
      <c r="M198" s="187"/>
      <c r="N198" s="187"/>
      <c r="O198" s="187"/>
    </row>
    <row r="199" spans="4:15" x14ac:dyDescent="0.25">
      <c r="E199" s="271" t="s">
        <v>791</v>
      </c>
      <c r="F199" s="271"/>
      <c r="G199" s="271"/>
      <c r="H199" s="271"/>
      <c r="I199" s="271"/>
      <c r="J199" s="271"/>
      <c r="K199" s="271"/>
      <c r="L199" s="271"/>
      <c r="M199" s="271"/>
      <c r="N199" s="271"/>
      <c r="O199" s="271"/>
    </row>
    <row r="200" spans="4:15" ht="18.75" x14ac:dyDescent="0.3">
      <c r="D200" s="72" t="s">
        <v>786</v>
      </c>
      <c r="E200" s="187"/>
      <c r="F200" s="187"/>
      <c r="G200" s="187"/>
      <c r="H200" s="187"/>
      <c r="I200" s="187"/>
      <c r="J200" s="187"/>
      <c r="K200" s="187"/>
      <c r="L200" s="187"/>
      <c r="M200" s="187"/>
      <c r="N200" s="187"/>
      <c r="O200" s="187"/>
    </row>
    <row r="201" spans="4:15" x14ac:dyDescent="0.25">
      <c r="E201" s="351" t="s">
        <v>792</v>
      </c>
      <c r="F201" s="351"/>
      <c r="G201" s="351"/>
      <c r="H201" s="351"/>
      <c r="I201" s="351"/>
      <c r="J201" s="351"/>
      <c r="K201" s="351"/>
      <c r="L201" s="351"/>
      <c r="M201" s="351"/>
      <c r="N201" s="351"/>
      <c r="O201" s="351"/>
    </row>
    <row r="202" spans="4:15" ht="18.75" x14ac:dyDescent="0.3">
      <c r="D202" s="72" t="s">
        <v>787</v>
      </c>
      <c r="E202" s="212"/>
      <c r="F202" s="212"/>
      <c r="G202" s="212"/>
      <c r="H202" s="212"/>
      <c r="I202" s="212"/>
      <c r="J202" s="212"/>
      <c r="K202" s="212"/>
      <c r="L202" s="212"/>
      <c r="M202" s="212"/>
      <c r="N202" s="212"/>
      <c r="O202" s="212"/>
    </row>
    <row r="203" spans="4:15" x14ac:dyDescent="0.25">
      <c r="E203" s="212" t="s">
        <v>793</v>
      </c>
      <c r="F203" s="212"/>
      <c r="G203" s="212"/>
      <c r="H203" s="212"/>
      <c r="I203" s="212"/>
      <c r="J203" s="212"/>
      <c r="K203" s="212"/>
      <c r="L203" s="212"/>
      <c r="M203" s="212"/>
      <c r="N203" s="212"/>
      <c r="O203" s="212"/>
    </row>
    <row r="204" spans="4:15" ht="18.75" x14ac:dyDescent="0.3">
      <c r="D204" s="72" t="s">
        <v>222</v>
      </c>
      <c r="E204" s="199"/>
      <c r="F204" s="199"/>
      <c r="G204" s="199"/>
      <c r="H204" s="199"/>
      <c r="I204" s="199"/>
      <c r="J204" s="199"/>
      <c r="K204" s="199"/>
      <c r="L204" s="199"/>
      <c r="M204" s="199"/>
      <c r="N204" s="199"/>
      <c r="O204" s="199"/>
    </row>
    <row r="205" spans="4:15" ht="18.75" x14ac:dyDescent="0.3">
      <c r="D205" s="72"/>
      <c r="E205" s="351" t="s">
        <v>807</v>
      </c>
      <c r="F205" s="351"/>
      <c r="G205" s="351"/>
      <c r="H205" s="351"/>
      <c r="I205" s="351"/>
      <c r="J205" s="351"/>
      <c r="K205" s="351"/>
      <c r="L205" s="351"/>
      <c r="M205" s="351"/>
      <c r="N205" s="351"/>
      <c r="O205" s="351"/>
    </row>
    <row r="207" spans="4:15" ht="18.75" x14ac:dyDescent="0.3">
      <c r="D207" s="72" t="s">
        <v>575</v>
      </c>
      <c r="E207" s="72" t="s">
        <v>817</v>
      </c>
      <c r="F207" s="72"/>
    </row>
    <row r="208" spans="4:15" ht="51.75" customHeight="1" x14ac:dyDescent="0.25">
      <c r="E208" s="271" t="s">
        <v>822</v>
      </c>
      <c r="F208" s="271"/>
      <c r="G208" s="271"/>
      <c r="H208" s="271"/>
      <c r="I208" s="271"/>
      <c r="J208" s="271"/>
      <c r="K208" s="271"/>
      <c r="L208" s="271"/>
      <c r="M208" s="271"/>
      <c r="N208" s="271"/>
      <c r="O208" s="271"/>
    </row>
    <row r="210" spans="4:15" x14ac:dyDescent="0.25">
      <c r="D210" s="69" t="s">
        <v>2</v>
      </c>
    </row>
    <row r="211" spans="4:15" x14ac:dyDescent="0.25">
      <c r="D211" s="70" t="s">
        <v>825</v>
      </c>
    </row>
    <row r="212" spans="4:15" ht="18.75" x14ac:dyDescent="0.3">
      <c r="D212" s="72" t="s">
        <v>778</v>
      </c>
      <c r="E212" s="187"/>
      <c r="F212" s="187"/>
      <c r="G212" s="187"/>
      <c r="H212" s="187"/>
      <c r="I212" s="187"/>
      <c r="J212" s="187"/>
      <c r="K212" s="187"/>
      <c r="L212" s="187"/>
      <c r="M212" s="187"/>
      <c r="N212" s="187"/>
      <c r="O212" s="187"/>
    </row>
    <row r="213" spans="4:15" ht="18.75" x14ac:dyDescent="0.3">
      <c r="D213" s="72" t="s">
        <v>785</v>
      </c>
      <c r="E213" s="187"/>
      <c r="F213" s="187"/>
      <c r="G213" s="187"/>
      <c r="H213" s="187"/>
      <c r="I213" s="187"/>
      <c r="J213" s="187"/>
      <c r="K213" s="187"/>
      <c r="L213" s="187"/>
      <c r="M213" s="187"/>
      <c r="N213" s="187"/>
      <c r="O213" s="187"/>
    </row>
    <row r="214" spans="4:15" ht="18.75" x14ac:dyDescent="0.3">
      <c r="D214" s="72"/>
      <c r="E214" s="271"/>
      <c r="F214" s="271"/>
      <c r="G214" s="271"/>
      <c r="H214" s="271"/>
      <c r="I214" s="271"/>
      <c r="J214" s="271"/>
      <c r="K214" s="271"/>
      <c r="L214" s="271"/>
      <c r="M214" s="271"/>
      <c r="N214" s="271"/>
      <c r="O214" s="271"/>
    </row>
    <row r="215" spans="4:15" ht="18.75" x14ac:dyDescent="0.3">
      <c r="D215" s="72" t="s">
        <v>790</v>
      </c>
      <c r="E215" s="187"/>
      <c r="F215" s="187"/>
      <c r="G215" s="187"/>
      <c r="H215" s="187"/>
      <c r="I215" s="187"/>
      <c r="J215" s="187"/>
      <c r="K215" s="187"/>
      <c r="L215" s="187"/>
      <c r="M215" s="187"/>
      <c r="N215" s="187"/>
      <c r="O215" s="187"/>
    </row>
    <row r="216" spans="4:15" x14ac:dyDescent="0.25">
      <c r="E216" s="271"/>
      <c r="F216" s="271"/>
      <c r="G216" s="271"/>
      <c r="H216" s="271"/>
      <c r="I216" s="271"/>
      <c r="J216" s="271"/>
      <c r="K216" s="271"/>
      <c r="L216" s="271"/>
      <c r="M216" s="271"/>
      <c r="N216" s="271"/>
      <c r="O216" s="271"/>
    </row>
    <row r="217" spans="4:15" ht="18.75" x14ac:dyDescent="0.3">
      <c r="D217" s="72" t="s">
        <v>786</v>
      </c>
      <c r="E217" s="187"/>
      <c r="F217" s="187"/>
      <c r="G217" s="187"/>
      <c r="H217" s="187"/>
      <c r="I217" s="187"/>
      <c r="J217" s="187"/>
      <c r="K217" s="187"/>
      <c r="L217" s="187"/>
      <c r="M217" s="187"/>
      <c r="N217" s="187"/>
      <c r="O217" s="187"/>
    </row>
    <row r="218" spans="4:15" x14ac:dyDescent="0.25">
      <c r="E218" s="351"/>
      <c r="F218" s="351"/>
      <c r="G218" s="351"/>
      <c r="H218" s="351"/>
      <c r="I218" s="351"/>
      <c r="J218" s="351"/>
      <c r="K218" s="351"/>
      <c r="L218" s="351"/>
      <c r="M218" s="351"/>
      <c r="N218" s="351"/>
      <c r="O218" s="351"/>
    </row>
    <row r="219" spans="4:15" ht="18.75" x14ac:dyDescent="0.3">
      <c r="D219" s="72" t="s">
        <v>787</v>
      </c>
      <c r="E219" s="212"/>
      <c r="F219" s="212"/>
      <c r="G219" s="212"/>
      <c r="H219" s="212"/>
      <c r="I219" s="212"/>
      <c r="J219" s="212"/>
      <c r="K219" s="212"/>
      <c r="L219" s="212"/>
      <c r="M219" s="212"/>
      <c r="N219" s="212"/>
      <c r="O219" s="212"/>
    </row>
    <row r="220" spans="4:15" x14ac:dyDescent="0.25">
      <c r="E220" s="212"/>
      <c r="F220" s="212"/>
      <c r="G220" s="212"/>
      <c r="H220" s="212"/>
      <c r="I220" s="212"/>
      <c r="J220" s="212"/>
      <c r="K220" s="212"/>
      <c r="L220" s="212"/>
      <c r="M220" s="212"/>
      <c r="N220" s="212"/>
      <c r="O220" s="212"/>
    </row>
    <row r="221" spans="4:15" ht="18.75" x14ac:dyDescent="0.3">
      <c r="D221" s="72" t="s">
        <v>222</v>
      </c>
      <c r="E221" s="199"/>
      <c r="F221" s="199"/>
      <c r="G221" s="199"/>
      <c r="H221" s="199"/>
      <c r="I221" s="199"/>
      <c r="J221" s="199"/>
      <c r="K221" s="199"/>
      <c r="L221" s="199"/>
      <c r="M221" s="199"/>
      <c r="N221" s="199"/>
      <c r="O221" s="199"/>
    </row>
    <row r="222" spans="4:15" ht="18.75" x14ac:dyDescent="0.3">
      <c r="D222" s="72"/>
      <c r="E222" s="199"/>
      <c r="F222" s="199"/>
      <c r="G222" s="199"/>
      <c r="H222" s="199"/>
      <c r="I222" s="199"/>
      <c r="J222" s="199"/>
      <c r="K222" s="199"/>
      <c r="L222" s="199"/>
      <c r="M222" s="199"/>
      <c r="N222" s="199"/>
      <c r="O222" s="199"/>
    </row>
    <row r="223" spans="4:15" ht="15" customHeight="1" x14ac:dyDescent="0.3">
      <c r="D223" s="72" t="s">
        <v>692</v>
      </c>
      <c r="E223" s="72" t="s">
        <v>818</v>
      </c>
      <c r="F223" s="72"/>
      <c r="G223" s="72"/>
    </row>
    <row r="224" spans="4:15" ht="15" customHeight="1" x14ac:dyDescent="0.25">
      <c r="E224" s="271" t="s">
        <v>910</v>
      </c>
      <c r="F224" s="271"/>
      <c r="G224" s="271"/>
      <c r="H224" s="271"/>
      <c r="I224" s="271"/>
      <c r="J224" s="271"/>
      <c r="K224" s="271"/>
      <c r="L224" s="271"/>
      <c r="M224" s="271"/>
      <c r="N224" s="271"/>
      <c r="O224" s="271"/>
    </row>
    <row r="225" spans="4:15" ht="15" customHeight="1" x14ac:dyDescent="0.25"/>
    <row r="226" spans="4:15" ht="15" customHeight="1" x14ac:dyDescent="0.25">
      <c r="D226" s="69" t="s">
        <v>2</v>
      </c>
    </row>
    <row r="227" spans="4:15" ht="15" customHeight="1" x14ac:dyDescent="0.25">
      <c r="D227" s="70" t="s">
        <v>911</v>
      </c>
    </row>
    <row r="228" spans="4:15" ht="15" customHeight="1" x14ac:dyDescent="0.3">
      <c r="D228" s="72" t="s">
        <v>778</v>
      </c>
      <c r="E228" s="187"/>
      <c r="F228" s="187"/>
      <c r="G228" s="187"/>
      <c r="H228" s="187"/>
      <c r="I228" s="187"/>
      <c r="J228" s="187"/>
      <c r="K228" s="187"/>
      <c r="L228" s="187"/>
      <c r="M228" s="187"/>
      <c r="N228" s="187"/>
      <c r="O228" s="187"/>
    </row>
    <row r="229" spans="4:15" ht="15" customHeight="1" x14ac:dyDescent="0.3">
      <c r="D229" s="72" t="s">
        <v>785</v>
      </c>
      <c r="E229" s="187"/>
      <c r="F229" s="187"/>
      <c r="G229" s="187"/>
      <c r="H229" s="187"/>
      <c r="I229" s="187"/>
      <c r="J229" s="187"/>
      <c r="K229" s="187"/>
      <c r="L229" s="187"/>
      <c r="M229" s="187"/>
      <c r="N229" s="187"/>
      <c r="O229" s="187"/>
    </row>
    <row r="230" spans="4:15" ht="15" customHeight="1" x14ac:dyDescent="0.3">
      <c r="D230" s="72"/>
      <c r="E230" s="271"/>
      <c r="F230" s="271"/>
      <c r="G230" s="271"/>
      <c r="H230" s="271"/>
      <c r="I230" s="271"/>
      <c r="J230" s="271"/>
      <c r="K230" s="271"/>
      <c r="L230" s="271"/>
      <c r="M230" s="271"/>
      <c r="N230" s="271"/>
      <c r="O230" s="271"/>
    </row>
    <row r="231" spans="4:15" ht="15" customHeight="1" x14ac:dyDescent="0.3">
      <c r="D231" s="72" t="s">
        <v>790</v>
      </c>
      <c r="E231" s="187"/>
      <c r="F231" s="187"/>
      <c r="G231" s="187"/>
      <c r="H231" s="187"/>
      <c r="I231" s="187"/>
      <c r="J231" s="187"/>
      <c r="K231" s="187"/>
      <c r="L231" s="187"/>
      <c r="M231" s="187"/>
      <c r="N231" s="187"/>
      <c r="O231" s="187"/>
    </row>
    <row r="232" spans="4:15" ht="15" customHeight="1" x14ac:dyDescent="0.25">
      <c r="E232" s="271"/>
      <c r="F232" s="271"/>
      <c r="G232" s="271"/>
      <c r="H232" s="271"/>
      <c r="I232" s="271"/>
      <c r="J232" s="271"/>
      <c r="K232" s="271"/>
      <c r="L232" s="271"/>
      <c r="M232" s="271"/>
      <c r="N232" s="271"/>
      <c r="O232" s="271"/>
    </row>
    <row r="233" spans="4:15" ht="15" customHeight="1" x14ac:dyDescent="0.3">
      <c r="D233" s="72" t="s">
        <v>786</v>
      </c>
      <c r="E233" s="187"/>
      <c r="F233" s="187"/>
      <c r="G233" s="187"/>
      <c r="H233" s="187"/>
      <c r="I233" s="187"/>
      <c r="J233" s="187"/>
      <c r="K233" s="187"/>
      <c r="L233" s="187"/>
      <c r="M233" s="187"/>
      <c r="N233" s="187"/>
      <c r="O233" s="187"/>
    </row>
    <row r="234" spans="4:15" ht="15" customHeight="1" x14ac:dyDescent="0.25">
      <c r="E234" s="351"/>
      <c r="F234" s="351"/>
      <c r="G234" s="351"/>
      <c r="H234" s="351"/>
      <c r="I234" s="351"/>
      <c r="J234" s="351"/>
      <c r="K234" s="351"/>
      <c r="L234" s="351"/>
      <c r="M234" s="351"/>
      <c r="N234" s="351"/>
      <c r="O234" s="351"/>
    </row>
    <row r="235" spans="4:15" ht="15" customHeight="1" x14ac:dyDescent="0.3">
      <c r="D235" s="72" t="s">
        <v>787</v>
      </c>
      <c r="E235" s="212"/>
      <c r="F235" s="212"/>
      <c r="G235" s="212"/>
      <c r="H235" s="212"/>
      <c r="I235" s="212"/>
      <c r="J235" s="212"/>
      <c r="K235" s="212"/>
      <c r="L235" s="212"/>
      <c r="M235" s="212"/>
      <c r="N235" s="212"/>
      <c r="O235" s="212"/>
    </row>
    <row r="236" spans="4:15" ht="15" customHeight="1" x14ac:dyDescent="0.25">
      <c r="E236" s="212"/>
      <c r="F236" s="212"/>
      <c r="G236" s="212"/>
      <c r="H236" s="212"/>
      <c r="I236" s="212"/>
      <c r="J236" s="212"/>
      <c r="K236" s="212"/>
      <c r="L236" s="212"/>
      <c r="M236" s="212"/>
      <c r="N236" s="212"/>
      <c r="O236" s="212"/>
    </row>
    <row r="237" spans="4:15" ht="15" customHeight="1" x14ac:dyDescent="0.3">
      <c r="D237" s="72" t="s">
        <v>222</v>
      </c>
      <c r="E237" s="199"/>
      <c r="F237" s="199"/>
      <c r="G237" s="199"/>
      <c r="H237" s="199"/>
      <c r="I237" s="199"/>
      <c r="J237" s="199"/>
      <c r="K237" s="199"/>
      <c r="L237" s="199"/>
      <c r="M237" s="199"/>
      <c r="N237" s="199"/>
      <c r="O237" s="199"/>
    </row>
    <row r="238" spans="4:15" ht="15" customHeight="1" x14ac:dyDescent="0.3">
      <c r="D238" s="72"/>
      <c r="E238" s="199"/>
      <c r="F238" s="199"/>
      <c r="G238" s="199"/>
      <c r="H238" s="199"/>
      <c r="I238" s="199"/>
      <c r="J238" s="199"/>
      <c r="K238" s="199"/>
      <c r="L238" s="199"/>
      <c r="M238" s="199"/>
      <c r="N238" s="199"/>
      <c r="O238" s="199"/>
    </row>
    <row r="239" spans="4:15" ht="15" customHeight="1" x14ac:dyDescent="0.3">
      <c r="D239" s="72" t="s">
        <v>694</v>
      </c>
      <c r="E239" s="72" t="s">
        <v>820</v>
      </c>
      <c r="F239" s="72"/>
      <c r="G239" s="72"/>
    </row>
    <row r="240" spans="4:15" x14ac:dyDescent="0.25">
      <c r="E240" s="271" t="s">
        <v>914</v>
      </c>
      <c r="F240" s="271"/>
      <c r="G240" s="271"/>
      <c r="H240" s="271"/>
      <c r="I240" s="271"/>
      <c r="J240" s="271"/>
      <c r="K240" s="271"/>
      <c r="L240" s="271"/>
      <c r="M240" s="271"/>
      <c r="N240" s="271"/>
      <c r="O240" s="271"/>
    </row>
    <row r="242" spans="4:15" x14ac:dyDescent="0.25">
      <c r="E242" s="226" t="s">
        <v>912</v>
      </c>
    </row>
    <row r="243" spans="4:15" x14ac:dyDescent="0.25">
      <c r="E243" s="70" t="s">
        <v>913</v>
      </c>
    </row>
    <row r="244" spans="4:15" x14ac:dyDescent="0.25">
      <c r="D244" s="69" t="s">
        <v>2</v>
      </c>
    </row>
    <row r="246" spans="4:15" ht="18.75" x14ac:dyDescent="0.3">
      <c r="D246" s="72" t="s">
        <v>778</v>
      </c>
      <c r="E246" s="187"/>
      <c r="F246" s="187"/>
      <c r="G246" s="187"/>
      <c r="H246" s="187"/>
      <c r="I246" s="187"/>
      <c r="J246" s="187"/>
      <c r="K246" s="187"/>
      <c r="L246" s="187"/>
      <c r="M246" s="187"/>
      <c r="N246" s="187"/>
      <c r="O246" s="187"/>
    </row>
    <row r="247" spans="4:15" ht="18.75" x14ac:dyDescent="0.3">
      <c r="D247" s="72" t="s">
        <v>785</v>
      </c>
      <c r="E247" s="187"/>
      <c r="F247" s="187"/>
      <c r="G247" s="187"/>
      <c r="H247" s="187"/>
      <c r="I247" s="187"/>
      <c r="J247" s="187"/>
      <c r="K247" s="187"/>
      <c r="L247" s="187"/>
      <c r="M247" s="187"/>
      <c r="N247" s="187"/>
      <c r="O247" s="187"/>
    </row>
    <row r="248" spans="4:15" ht="18.75" x14ac:dyDescent="0.3">
      <c r="D248" s="72"/>
      <c r="E248" s="271"/>
      <c r="F248" s="271"/>
      <c r="G248" s="271"/>
      <c r="H248" s="271"/>
      <c r="I248" s="271"/>
      <c r="J248" s="271"/>
      <c r="K248" s="271"/>
      <c r="L248" s="271"/>
      <c r="M248" s="271"/>
      <c r="N248" s="271"/>
      <c r="O248" s="271"/>
    </row>
    <row r="249" spans="4:15" ht="18.75" x14ac:dyDescent="0.3">
      <c r="D249" s="72" t="s">
        <v>790</v>
      </c>
      <c r="E249" s="187"/>
      <c r="F249" s="187"/>
      <c r="G249" s="187"/>
      <c r="H249" s="187"/>
      <c r="I249" s="187"/>
      <c r="J249" s="187"/>
      <c r="K249" s="187"/>
      <c r="L249" s="187"/>
      <c r="M249" s="187"/>
      <c r="N249" s="187"/>
      <c r="O249" s="187"/>
    </row>
    <row r="250" spans="4:15" x14ac:dyDescent="0.25">
      <c r="E250" s="271"/>
      <c r="F250" s="271"/>
      <c r="G250" s="271"/>
      <c r="H250" s="271"/>
      <c r="I250" s="271"/>
      <c r="J250" s="271"/>
      <c r="K250" s="271"/>
      <c r="L250" s="271"/>
      <c r="M250" s="271"/>
      <c r="N250" s="271"/>
      <c r="O250" s="271"/>
    </row>
    <row r="251" spans="4:15" ht="18.75" x14ac:dyDescent="0.3">
      <c r="D251" s="72" t="s">
        <v>786</v>
      </c>
      <c r="E251" s="187"/>
      <c r="F251" s="187"/>
      <c r="G251" s="187"/>
      <c r="H251" s="187"/>
      <c r="I251" s="187"/>
      <c r="J251" s="187"/>
      <c r="K251" s="187"/>
      <c r="L251" s="187"/>
      <c r="M251" s="187"/>
      <c r="N251" s="187"/>
      <c r="O251" s="187"/>
    </row>
    <row r="252" spans="4:15" x14ac:dyDescent="0.25">
      <c r="E252" s="351"/>
      <c r="F252" s="351"/>
      <c r="G252" s="351"/>
      <c r="H252" s="351"/>
      <c r="I252" s="351"/>
      <c r="J252" s="351"/>
      <c r="K252" s="351"/>
      <c r="L252" s="351"/>
      <c r="M252" s="351"/>
      <c r="N252" s="351"/>
      <c r="O252" s="351"/>
    </row>
    <row r="253" spans="4:15" ht="18.75" x14ac:dyDescent="0.3">
      <c r="D253" s="72" t="s">
        <v>787</v>
      </c>
      <c r="E253" s="212"/>
      <c r="F253" s="212"/>
      <c r="G253" s="212"/>
      <c r="H253" s="212"/>
      <c r="I253" s="212"/>
      <c r="J253" s="212"/>
      <c r="K253" s="212"/>
      <c r="L253" s="212"/>
      <c r="M253" s="212"/>
      <c r="N253" s="212"/>
      <c r="O253" s="212"/>
    </row>
    <row r="254" spans="4:15" x14ac:dyDescent="0.25">
      <c r="E254" s="212"/>
      <c r="F254" s="212"/>
      <c r="G254" s="212"/>
      <c r="H254" s="212"/>
      <c r="I254" s="212"/>
      <c r="J254" s="212"/>
      <c r="K254" s="212"/>
      <c r="L254" s="212"/>
      <c r="M254" s="212"/>
      <c r="N254" s="212"/>
      <c r="O254" s="212"/>
    </row>
    <row r="255" spans="4:15" ht="18.75" x14ac:dyDescent="0.3">
      <c r="D255" s="72" t="s">
        <v>222</v>
      </c>
      <c r="E255" s="199"/>
      <c r="F255" s="199"/>
      <c r="G255" s="199"/>
      <c r="H255" s="199"/>
      <c r="I255" s="199"/>
      <c r="J255" s="199"/>
      <c r="K255" s="199"/>
      <c r="L255" s="199"/>
      <c r="M255" s="199"/>
      <c r="N255" s="199"/>
      <c r="O255" s="199"/>
    </row>
  </sheetData>
  <mergeCells count="132">
    <mergeCell ref="E234:O234"/>
    <mergeCell ref="E240:O240"/>
    <mergeCell ref="E248:O248"/>
    <mergeCell ref="E250:O250"/>
    <mergeCell ref="E252:O252"/>
    <mergeCell ref="E216:O216"/>
    <mergeCell ref="E218:O218"/>
    <mergeCell ref="E224:O224"/>
    <mergeCell ref="E230:O230"/>
    <mergeCell ref="E232:O232"/>
    <mergeCell ref="E205:O205"/>
    <mergeCell ref="E208:O208"/>
    <mergeCell ref="E214:O214"/>
    <mergeCell ref="E180:O180"/>
    <mergeCell ref="E185:O185"/>
    <mergeCell ref="E197:O197"/>
    <mergeCell ref="E199:O199"/>
    <mergeCell ref="E201:O201"/>
    <mergeCell ref="E140:O140"/>
    <mergeCell ref="E148:O148"/>
    <mergeCell ref="E160:O160"/>
    <mergeCell ref="E177:O177"/>
    <mergeCell ref="E166:O166"/>
    <mergeCell ref="E168:O168"/>
    <mergeCell ref="E170:O170"/>
    <mergeCell ref="E174:O174"/>
    <mergeCell ref="E123:F124"/>
    <mergeCell ref="E125:F126"/>
    <mergeCell ref="E127:F128"/>
    <mergeCell ref="C18:O18"/>
    <mergeCell ref="E45:O45"/>
    <mergeCell ref="E47:O47"/>
    <mergeCell ref="E49:O49"/>
    <mergeCell ref="E51:O51"/>
    <mergeCell ref="E55:O55"/>
    <mergeCell ref="E113:F114"/>
    <mergeCell ref="E115:F116"/>
    <mergeCell ref="E117:F118"/>
    <mergeCell ref="E119:F120"/>
    <mergeCell ref="E121:F122"/>
    <mergeCell ref="E111:F112"/>
    <mergeCell ref="L66:N66"/>
    <mergeCell ref="G66:K66"/>
    <mergeCell ref="F81:N81"/>
    <mergeCell ref="G71:J71"/>
    <mergeCell ref="G73:J73"/>
    <mergeCell ref="G74:J74"/>
    <mergeCell ref="G78:J78"/>
    <mergeCell ref="L68:M68"/>
    <mergeCell ref="L78:M78"/>
    <mergeCell ref="E73:F74"/>
    <mergeCell ref="E75:F76"/>
    <mergeCell ref="E77:F78"/>
    <mergeCell ref="G75:J75"/>
    <mergeCell ref="G76:J76"/>
    <mergeCell ref="G77:J77"/>
    <mergeCell ref="E72:F72"/>
    <mergeCell ref="E68:F69"/>
    <mergeCell ref="E70:F71"/>
    <mergeCell ref="G68:J68"/>
    <mergeCell ref="G69:J69"/>
    <mergeCell ref="G70:J70"/>
    <mergeCell ref="G72:J72"/>
    <mergeCell ref="L73:M73"/>
    <mergeCell ref="L74:M74"/>
    <mergeCell ref="L75:M75"/>
    <mergeCell ref="L76:M76"/>
    <mergeCell ref="L77:M77"/>
    <mergeCell ref="L69:M69"/>
    <mergeCell ref="L70:M70"/>
    <mergeCell ref="L71:M71"/>
    <mergeCell ref="L72:M72"/>
    <mergeCell ref="E64:K64"/>
    <mergeCell ref="E65:O65"/>
    <mergeCell ref="L67:M67"/>
    <mergeCell ref="G67:J67"/>
    <mergeCell ref="E67:F67"/>
    <mergeCell ref="E62:F62"/>
    <mergeCell ref="E63:F63"/>
    <mergeCell ref="G59:K59"/>
    <mergeCell ref="G60:K60"/>
    <mergeCell ref="G61:K61"/>
    <mergeCell ref="G62:K62"/>
    <mergeCell ref="G63:K63"/>
    <mergeCell ref="E60:F61"/>
    <mergeCell ref="E57:O57"/>
    <mergeCell ref="E58:F58"/>
    <mergeCell ref="G58:K58"/>
    <mergeCell ref="E59:F59"/>
    <mergeCell ref="E43:O43"/>
    <mergeCell ref="E35:O35"/>
    <mergeCell ref="E36:O36"/>
    <mergeCell ref="E37:O37"/>
    <mergeCell ref="E38:O38"/>
    <mergeCell ref="E39:O39"/>
    <mergeCell ref="E40:O40"/>
    <mergeCell ref="E41:O41"/>
    <mergeCell ref="E42:O42"/>
    <mergeCell ref="E102:F103"/>
    <mergeCell ref="E104:F105"/>
    <mergeCell ref="E106:F107"/>
    <mergeCell ref="E92:F93"/>
    <mergeCell ref="E94:F95"/>
    <mergeCell ref="E96:F97"/>
    <mergeCell ref="E98:F99"/>
    <mergeCell ref="E100:F101"/>
    <mergeCell ref="E85:F85"/>
    <mergeCell ref="E86:F87"/>
    <mergeCell ref="E88:F89"/>
    <mergeCell ref="E90:F91"/>
    <mergeCell ref="I15:K15"/>
    <mergeCell ref="I16:K16"/>
    <mergeCell ref="D11:F11"/>
    <mergeCell ref="D4:K4"/>
    <mergeCell ref="I6:K6"/>
    <mergeCell ref="I7:K7"/>
    <mergeCell ref="I8:K8"/>
    <mergeCell ref="I9:K9"/>
    <mergeCell ref="I10:K10"/>
    <mergeCell ref="I11:K11"/>
    <mergeCell ref="I12:K12"/>
    <mergeCell ref="I14:K14"/>
    <mergeCell ref="D6:F6"/>
    <mergeCell ref="D7:F7"/>
    <mergeCell ref="D8:F8"/>
    <mergeCell ref="D9:F9"/>
    <mergeCell ref="D10:F10"/>
    <mergeCell ref="D12:F12"/>
    <mergeCell ref="D14:F14"/>
    <mergeCell ref="D15:F15"/>
    <mergeCell ref="D16:F16"/>
    <mergeCell ref="D13:F13"/>
  </mergeCells>
  <hyperlinks>
    <hyperlink ref="E242" r:id="rId1"/>
  </hyperlinks>
  <pageMargins left="0.46" right="0.35" top="0.74803149606299213" bottom="0.74803149606299213" header="0.31496062992125984" footer="0.31496062992125984"/>
  <pageSetup paperSize="9" scale="85"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P76"/>
  <sheetViews>
    <sheetView topLeftCell="A36" workbookViewId="0">
      <selection activeCell="G50" sqref="G50"/>
    </sheetView>
  </sheetViews>
  <sheetFormatPr baseColWidth="10" defaultRowHeight="15" x14ac:dyDescent="0.25"/>
  <cols>
    <col min="1" max="2" width="2.7109375" style="1" customWidth="1"/>
    <col min="3" max="3" width="2.7109375" style="4" customWidth="1"/>
    <col min="4" max="4" width="8.85546875" style="1" customWidth="1"/>
    <col min="5" max="5" width="15" style="1" customWidth="1"/>
    <col min="6" max="6" width="16.7109375" style="1" customWidth="1"/>
    <col min="7" max="7" width="15.7109375" style="1" customWidth="1"/>
    <col min="8" max="8" width="15.85546875" style="1" customWidth="1"/>
    <col min="9" max="9" width="3.5703125" style="1" customWidth="1"/>
    <col min="10" max="10" width="13.7109375" style="1" customWidth="1"/>
    <col min="11" max="11" width="11.28515625" style="1" bestFit="1" customWidth="1"/>
    <col min="12" max="12" width="13.85546875" style="1" customWidth="1"/>
    <col min="13" max="13" width="16.140625" style="1" customWidth="1"/>
    <col min="14" max="14" width="15.28515625" style="1" customWidth="1"/>
    <col min="15" max="15" width="15.7109375" style="1" customWidth="1"/>
    <col min="16" max="16" width="11.42578125" style="1" customWidth="1"/>
    <col min="17" max="16384" width="11.42578125" style="1"/>
  </cols>
  <sheetData>
    <row r="6" spans="2:15" hidden="1" x14ac:dyDescent="0.25"/>
    <row r="7" spans="2:15" ht="21" hidden="1" x14ac:dyDescent="0.35">
      <c r="B7" s="29" t="s">
        <v>118</v>
      </c>
      <c r="C7" s="32"/>
      <c r="D7" s="29" t="s">
        <v>153</v>
      </c>
    </row>
    <row r="8" spans="2:15" hidden="1" x14ac:dyDescent="0.25"/>
    <row r="9" spans="2:15" ht="182.25" hidden="1" customHeight="1" x14ac:dyDescent="0.25">
      <c r="D9" s="251" t="s">
        <v>609</v>
      </c>
      <c r="E9" s="251"/>
      <c r="F9" s="251"/>
      <c r="G9" s="251"/>
      <c r="H9" s="251"/>
      <c r="I9" s="251"/>
      <c r="J9" s="251"/>
      <c r="K9" s="251"/>
      <c r="L9" s="251"/>
      <c r="M9" s="251"/>
      <c r="N9" s="251"/>
      <c r="O9" s="251"/>
    </row>
    <row r="10" spans="2:15" hidden="1" x14ac:dyDescent="0.25"/>
    <row r="11" spans="2:15" hidden="1" x14ac:dyDescent="0.25"/>
    <row r="12" spans="2:15" ht="18.75" x14ac:dyDescent="0.3">
      <c r="D12" s="31" t="s">
        <v>618</v>
      </c>
    </row>
    <row r="14" spans="2:15" ht="27.75" customHeight="1" x14ac:dyDescent="0.25">
      <c r="D14" s="251" t="s">
        <v>123</v>
      </c>
      <c r="E14" s="251"/>
      <c r="F14" s="251"/>
      <c r="G14" s="251"/>
      <c r="H14" s="251"/>
      <c r="I14" s="251"/>
      <c r="J14" s="251"/>
      <c r="K14" s="251"/>
      <c r="L14" s="251"/>
      <c r="M14" s="251"/>
      <c r="N14" s="251"/>
      <c r="O14" s="251"/>
    </row>
    <row r="16" spans="2:15" ht="32.25" customHeight="1" x14ac:dyDescent="0.25">
      <c r="D16" s="251" t="s">
        <v>610</v>
      </c>
      <c r="E16" s="251"/>
      <c r="F16" s="251"/>
      <c r="G16" s="251"/>
      <c r="H16" s="251"/>
      <c r="I16" s="251"/>
      <c r="J16" s="251"/>
      <c r="K16" s="251"/>
      <c r="L16" s="251"/>
      <c r="M16" s="251"/>
      <c r="N16" s="251"/>
      <c r="O16" s="251"/>
    </row>
    <row r="18" spans="4:11" x14ac:dyDescent="0.25">
      <c r="D18" s="359" t="s">
        <v>115</v>
      </c>
      <c r="E18" s="359"/>
      <c r="F18" s="359"/>
      <c r="G18" s="359"/>
    </row>
    <row r="19" spans="4:11" ht="30" x14ac:dyDescent="0.25">
      <c r="D19" s="241" t="s">
        <v>114</v>
      </c>
      <c r="E19" s="241" t="s">
        <v>133</v>
      </c>
      <c r="F19" s="241" t="s">
        <v>611</v>
      </c>
      <c r="G19" s="241" t="s">
        <v>612</v>
      </c>
    </row>
    <row r="20" spans="4:11" x14ac:dyDescent="0.25">
      <c r="D20" s="8">
        <v>2007</v>
      </c>
      <c r="E20" s="9">
        <v>0.2515</v>
      </c>
      <c r="F20" s="10"/>
      <c r="G20" s="10"/>
    </row>
    <row r="21" spans="4:11" x14ac:dyDescent="0.25">
      <c r="D21" s="8">
        <v>2008</v>
      </c>
      <c r="E21" s="9">
        <v>0.27460000000000001</v>
      </c>
      <c r="F21" s="11">
        <f>E21-E20</f>
        <v>2.3100000000000009E-2</v>
      </c>
      <c r="G21" s="11">
        <f>(E21-E20)/E20</f>
        <v>9.1848906560636226E-2</v>
      </c>
      <c r="H21" s="56"/>
      <c r="I21" s="56"/>
    </row>
    <row r="22" spans="4:11" x14ac:dyDescent="0.25">
      <c r="D22" s="8">
        <v>2009</v>
      </c>
      <c r="E22" s="9">
        <v>0.27879999999999999</v>
      </c>
      <c r="F22" s="11">
        <f t="shared" ref="F22:F31" si="0">E22-E21</f>
        <v>4.1999999999999815E-3</v>
      </c>
      <c r="G22" s="11">
        <f t="shared" ref="G22:G32" si="1">(E22-E21)/E21</f>
        <v>1.5294974508375752E-2</v>
      </c>
    </row>
    <row r="23" spans="4:11" x14ac:dyDescent="0.25">
      <c r="D23" s="8">
        <v>2010</v>
      </c>
      <c r="E23" s="9">
        <v>0.28339999999999999</v>
      </c>
      <c r="F23" s="11">
        <f t="shared" si="0"/>
        <v>4.599999999999993E-3</v>
      </c>
      <c r="G23" s="11">
        <f t="shared" si="1"/>
        <v>1.6499282639885197E-2</v>
      </c>
    </row>
    <row r="24" spans="4:11" x14ac:dyDescent="0.25">
      <c r="D24" s="8">
        <v>2011</v>
      </c>
      <c r="E24" s="9">
        <v>0.30109999999999998</v>
      </c>
      <c r="F24" s="11">
        <f t="shared" si="0"/>
        <v>1.7699999999999994E-2</v>
      </c>
      <c r="G24" s="11">
        <f t="shared" si="1"/>
        <v>6.2455892731122072E-2</v>
      </c>
    </row>
    <row r="25" spans="4:11" x14ac:dyDescent="0.25">
      <c r="D25" s="8">
        <v>2012</v>
      </c>
      <c r="E25" s="9">
        <v>0.28570000000000001</v>
      </c>
      <c r="F25" s="11">
        <f t="shared" si="0"/>
        <v>-1.5399999999999969E-2</v>
      </c>
      <c r="G25" s="11">
        <f t="shared" si="1"/>
        <v>-5.1145798737960713E-2</v>
      </c>
      <c r="J25" s="7" t="s">
        <v>125</v>
      </c>
    </row>
    <row r="26" spans="4:11" x14ac:dyDescent="0.25">
      <c r="D26" s="8">
        <v>2013</v>
      </c>
      <c r="E26" s="9">
        <v>0.27300000000000002</v>
      </c>
      <c r="F26" s="11">
        <f t="shared" si="0"/>
        <v>-1.2699999999999989E-2</v>
      </c>
      <c r="G26" s="11">
        <f t="shared" si="1"/>
        <v>-4.4452222611130514E-2</v>
      </c>
      <c r="J26" s="15" t="s">
        <v>126</v>
      </c>
      <c r="K26" s="12">
        <f>AVERAGE(F21:F32)</f>
        <v>8.5916666666666693E-3</v>
      </c>
    </row>
    <row r="27" spans="4:11" x14ac:dyDescent="0.25">
      <c r="D27" s="8">
        <v>2014</v>
      </c>
      <c r="E27" s="9">
        <v>0.2717</v>
      </c>
      <c r="F27" s="11">
        <f t="shared" si="0"/>
        <v>-1.3000000000000234E-3</v>
      </c>
      <c r="G27" s="11">
        <f t="shared" si="1"/>
        <v>-4.7619047619048473E-3</v>
      </c>
      <c r="J27" s="15" t="s">
        <v>127</v>
      </c>
      <c r="K27" s="12">
        <f>AVERAGE(G21:G32)</f>
        <v>3.1223765154050398E-2</v>
      </c>
    </row>
    <row r="28" spans="4:11" x14ac:dyDescent="0.25">
      <c r="D28" s="8">
        <v>2015</v>
      </c>
      <c r="E28" s="9">
        <v>0.32319999999999999</v>
      </c>
      <c r="F28" s="11">
        <f t="shared" si="0"/>
        <v>5.149999999999999E-2</v>
      </c>
      <c r="G28" s="11">
        <f t="shared" si="1"/>
        <v>0.18954729481045268</v>
      </c>
    </row>
    <row r="29" spans="4:11" x14ac:dyDescent="0.25">
      <c r="D29" s="8">
        <v>2016</v>
      </c>
      <c r="E29" s="9">
        <v>0.31790000000000002</v>
      </c>
      <c r="F29" s="11">
        <f t="shared" si="0"/>
        <v>-5.2999999999999714E-3</v>
      </c>
      <c r="G29" s="11">
        <f t="shared" si="1"/>
        <v>-1.6398514851485059E-2</v>
      </c>
    </row>
    <row r="30" spans="4:11" x14ac:dyDescent="0.25">
      <c r="D30" s="8">
        <v>2017</v>
      </c>
      <c r="E30" s="9">
        <v>0.3392</v>
      </c>
      <c r="F30" s="11">
        <f t="shared" si="0"/>
        <v>2.1299999999999986E-2</v>
      </c>
      <c r="G30" s="11">
        <f t="shared" si="1"/>
        <v>6.7002201950298781E-2</v>
      </c>
    </row>
    <row r="31" spans="4:11" x14ac:dyDescent="0.25">
      <c r="D31" s="8">
        <v>2018</v>
      </c>
      <c r="E31" s="9">
        <v>0.36890000000000001</v>
      </c>
      <c r="F31" s="11">
        <f t="shared" si="0"/>
        <v>2.9700000000000004E-2</v>
      </c>
      <c r="G31" s="11">
        <f t="shared" si="1"/>
        <v>8.7558962264150955E-2</v>
      </c>
    </row>
    <row r="32" spans="4:11" x14ac:dyDescent="0.25">
      <c r="D32" s="8">
        <v>2019</v>
      </c>
      <c r="E32" s="9">
        <v>0.35460000000000003</v>
      </c>
      <c r="F32" s="11">
        <f>E32-E31</f>
        <v>-1.4299999999999979E-2</v>
      </c>
      <c r="G32" s="11">
        <f t="shared" si="1"/>
        <v>-3.8763892653835674E-2</v>
      </c>
      <c r="H32" s="56"/>
      <c r="I32" s="56"/>
    </row>
    <row r="33" spans="4:15" x14ac:dyDescent="0.25">
      <c r="D33" s="152" t="s">
        <v>613</v>
      </c>
      <c r="E33" s="153"/>
      <c r="F33" s="154">
        <f>AVERAGE(F21:F32)</f>
        <v>8.5916666666666693E-3</v>
      </c>
      <c r="G33" s="154">
        <f>AVERAGE(G21:G32)</f>
        <v>3.1223765154050398E-2</v>
      </c>
    </row>
    <row r="34" spans="4:15" x14ac:dyDescent="0.25">
      <c r="D34" s="13" t="s">
        <v>122</v>
      </c>
    </row>
    <row r="36" spans="4:15" s="14" customFormat="1" ht="48" customHeight="1" x14ac:dyDescent="0.25">
      <c r="D36" s="360" t="s">
        <v>166</v>
      </c>
      <c r="E36" s="360"/>
      <c r="F36" s="360"/>
      <c r="G36" s="360"/>
      <c r="H36" s="360"/>
      <c r="I36" s="360"/>
      <c r="J36" s="360"/>
      <c r="K36" s="360"/>
      <c r="L36" s="360"/>
      <c r="M36" s="360"/>
      <c r="N36" s="360"/>
      <c r="O36" s="360"/>
    </row>
    <row r="37" spans="4:15" s="14" customFormat="1" ht="15" customHeight="1" x14ac:dyDescent="0.25">
      <c r="D37" s="361" t="s">
        <v>685</v>
      </c>
      <c r="E37" s="361"/>
      <c r="F37" s="238"/>
      <c r="G37" s="238"/>
      <c r="H37" s="238"/>
      <c r="I37" s="238"/>
      <c r="J37" s="238"/>
      <c r="K37" s="238"/>
      <c r="L37" s="238"/>
      <c r="M37" s="238"/>
      <c r="N37" s="238"/>
      <c r="O37" s="238"/>
    </row>
    <row r="38" spans="4:15" s="14" customFormat="1" x14ac:dyDescent="0.25">
      <c r="D38" s="6"/>
      <c r="E38" s="6" t="s">
        <v>368</v>
      </c>
      <c r="F38" s="1" t="s">
        <v>686</v>
      </c>
      <c r="G38" s="1"/>
      <c r="H38" s="1"/>
      <c r="I38" s="1"/>
      <c r="J38" s="1"/>
      <c r="K38" s="1"/>
      <c r="L38" s="1"/>
      <c r="M38" s="1"/>
      <c r="N38" s="238"/>
      <c r="O38" s="238"/>
    </row>
    <row r="39" spans="4:15" s="14" customFormat="1" x14ac:dyDescent="0.25">
      <c r="D39" s="6"/>
      <c r="E39" s="6" t="s">
        <v>291</v>
      </c>
      <c r="F39" s="1" t="s">
        <v>687</v>
      </c>
      <c r="G39" s="1"/>
      <c r="H39" s="1"/>
      <c r="I39" s="1"/>
      <c r="J39" s="1"/>
      <c r="K39" s="1"/>
      <c r="L39" s="1"/>
      <c r="M39" s="1"/>
      <c r="N39" s="238"/>
      <c r="O39" s="238"/>
    </row>
    <row r="40" spans="4:15" s="14" customFormat="1" x14ac:dyDescent="0.25">
      <c r="D40" s="6"/>
      <c r="E40" s="6" t="s">
        <v>290</v>
      </c>
      <c r="F40" s="1" t="s">
        <v>688</v>
      </c>
      <c r="G40" s="1"/>
      <c r="H40" s="1"/>
      <c r="I40" s="1"/>
      <c r="J40" s="1"/>
      <c r="K40" s="1"/>
      <c r="L40" s="1"/>
      <c r="M40" s="1"/>
      <c r="N40" s="238"/>
      <c r="O40" s="238"/>
    </row>
    <row r="41" spans="4:15" s="14" customFormat="1" x14ac:dyDescent="0.25">
      <c r="D41" s="6"/>
      <c r="E41" s="6" t="s">
        <v>292</v>
      </c>
      <c r="F41" s="1" t="s">
        <v>689</v>
      </c>
      <c r="G41" s="1"/>
      <c r="H41" s="1"/>
      <c r="I41" s="1"/>
      <c r="J41" s="1"/>
      <c r="K41" s="1"/>
      <c r="L41" s="1"/>
      <c r="M41" s="1"/>
      <c r="N41" s="238"/>
      <c r="O41" s="238"/>
    </row>
    <row r="42" spans="4:15" s="14" customFormat="1" x14ac:dyDescent="0.25">
      <c r="D42" s="238"/>
      <c r="E42" s="238"/>
      <c r="F42" s="238"/>
      <c r="G42" s="238"/>
      <c r="H42" s="238"/>
      <c r="I42" s="238"/>
      <c r="J42" s="238"/>
      <c r="K42" s="238"/>
      <c r="L42" s="238"/>
      <c r="M42" s="238"/>
      <c r="N42" s="238"/>
      <c r="O42" s="238"/>
    </row>
    <row r="43" spans="4:15" s="14" customFormat="1" x14ac:dyDescent="0.25">
      <c r="D43" s="240"/>
      <c r="E43" s="240"/>
      <c r="F43" s="357" t="s">
        <v>167</v>
      </c>
      <c r="G43" s="357"/>
      <c r="H43" s="240"/>
      <c r="I43" s="240"/>
      <c r="J43" s="240"/>
      <c r="K43" s="357" t="s">
        <v>168</v>
      </c>
      <c r="L43" s="357"/>
      <c r="M43" s="240"/>
      <c r="N43" s="238"/>
      <c r="O43" s="238"/>
    </row>
    <row r="44" spans="4:15" s="14" customFormat="1" x14ac:dyDescent="0.25">
      <c r="D44" s="240"/>
      <c r="E44" s="240"/>
      <c r="F44" s="240"/>
      <c r="G44" s="240"/>
      <c r="H44" s="240"/>
      <c r="I44" s="240"/>
      <c r="J44" s="240"/>
      <c r="K44" s="240"/>
      <c r="L44" s="240"/>
      <c r="M44" s="240"/>
      <c r="N44" s="238"/>
      <c r="O44" s="238"/>
    </row>
    <row r="45" spans="4:15" s="14" customFormat="1" x14ac:dyDescent="0.25">
      <c r="D45" s="240"/>
      <c r="E45" s="240"/>
      <c r="F45" s="240"/>
      <c r="G45" s="240"/>
      <c r="H45" s="240"/>
      <c r="I45" s="240"/>
      <c r="J45" s="240"/>
      <c r="K45" s="240"/>
      <c r="L45" s="240"/>
      <c r="M45" s="240"/>
      <c r="N45" s="238"/>
      <c r="O45" s="238"/>
    </row>
    <row r="46" spans="4:15" s="14" customFormat="1" x14ac:dyDescent="0.25">
      <c r="D46" s="240"/>
      <c r="E46" s="240"/>
      <c r="F46" s="240"/>
      <c r="G46" s="240"/>
      <c r="H46" s="240"/>
      <c r="I46" s="240"/>
      <c r="J46" s="240"/>
      <c r="K46" s="240"/>
      <c r="L46" s="240"/>
      <c r="M46" s="240"/>
      <c r="N46" s="238"/>
      <c r="O46" s="238"/>
    </row>
    <row r="47" spans="4:15" ht="31.5" customHeight="1" x14ac:dyDescent="0.25">
      <c r="D47" s="358" t="s">
        <v>165</v>
      </c>
      <c r="E47" s="358"/>
      <c r="F47" s="358"/>
      <c r="G47" s="37"/>
      <c r="H47" s="37"/>
      <c r="I47" s="37"/>
      <c r="J47" s="358" t="s">
        <v>614</v>
      </c>
      <c r="K47" s="358"/>
      <c r="L47" s="358"/>
      <c r="M47" s="358"/>
    </row>
    <row r="48" spans="4:15" ht="31.5" customHeight="1" x14ac:dyDescent="0.25">
      <c r="D48" s="239"/>
      <c r="E48" s="239" t="s">
        <v>368</v>
      </c>
      <c r="F48" s="239" t="s">
        <v>291</v>
      </c>
      <c r="G48" s="176" t="s">
        <v>290</v>
      </c>
      <c r="H48" s="176" t="s">
        <v>292</v>
      </c>
      <c r="I48" s="6"/>
      <c r="J48" s="239"/>
      <c r="K48" s="239"/>
      <c r="L48" s="239" t="s">
        <v>368</v>
      </c>
      <c r="M48" s="239" t="s">
        <v>291</v>
      </c>
      <c r="N48" s="176" t="s">
        <v>290</v>
      </c>
      <c r="O48" s="176" t="s">
        <v>292</v>
      </c>
    </row>
    <row r="49" spans="4:16" ht="90.75" customHeight="1" x14ac:dyDescent="0.25">
      <c r="D49" s="241" t="s">
        <v>114</v>
      </c>
      <c r="E49" s="241" t="s">
        <v>681</v>
      </c>
      <c r="F49" s="241" t="s">
        <v>682</v>
      </c>
      <c r="G49" s="241" t="s">
        <v>683</v>
      </c>
      <c r="H49" s="241" t="s">
        <v>684</v>
      </c>
      <c r="J49" s="241" t="s">
        <v>114</v>
      </c>
      <c r="K49" s="241" t="s">
        <v>617</v>
      </c>
      <c r="L49" s="241" t="s">
        <v>615</v>
      </c>
      <c r="M49" s="241" t="s">
        <v>616</v>
      </c>
      <c r="N49" s="241" t="s">
        <v>683</v>
      </c>
      <c r="O49" s="241" t="s">
        <v>684</v>
      </c>
    </row>
    <row r="50" spans="4:16" x14ac:dyDescent="0.25">
      <c r="D50" s="8">
        <v>2020</v>
      </c>
      <c r="E50" s="9">
        <f>E32</f>
        <v>0.35460000000000003</v>
      </c>
      <c r="F50" s="9">
        <f>E50</f>
        <v>0.35460000000000003</v>
      </c>
      <c r="G50" s="12">
        <f>E32</f>
        <v>0.35460000000000003</v>
      </c>
      <c r="H50" s="12">
        <f>G50</f>
        <v>0.35460000000000003</v>
      </c>
      <c r="I50" s="56"/>
      <c r="J50" s="8">
        <v>2020</v>
      </c>
      <c r="K50" s="16">
        <v>2152890</v>
      </c>
      <c r="L50" s="16">
        <f t="shared" ref="L50:L75" si="2">K50*E50</f>
        <v>763414.79400000011</v>
      </c>
      <c r="M50" s="16">
        <f t="shared" ref="M50:M75" si="3">K50*F50</f>
        <v>763414.79400000011</v>
      </c>
      <c r="N50" s="16">
        <f>K50*G50</f>
        <v>763414.79400000011</v>
      </c>
      <c r="O50" s="16">
        <f>H50*K50</f>
        <v>763414.79400000011</v>
      </c>
      <c r="P50" s="6"/>
    </row>
    <row r="51" spans="4:16" x14ac:dyDescent="0.25">
      <c r="D51" s="8">
        <v>2021</v>
      </c>
      <c r="E51" s="9">
        <f>E50</f>
        <v>0.35460000000000003</v>
      </c>
      <c r="F51" s="9">
        <f>F50</f>
        <v>0.35460000000000003</v>
      </c>
      <c r="G51" s="12">
        <f>G50</f>
        <v>0.35460000000000003</v>
      </c>
      <c r="H51" s="12">
        <f>G51</f>
        <v>0.35460000000000003</v>
      </c>
      <c r="I51" s="56"/>
      <c r="J51" s="8">
        <v>2021</v>
      </c>
      <c r="K51" s="16">
        <v>2186289.7511567506</v>
      </c>
      <c r="L51" s="16">
        <f t="shared" si="2"/>
        <v>775258.34576018387</v>
      </c>
      <c r="M51" s="16">
        <f t="shared" si="3"/>
        <v>775258.34576018387</v>
      </c>
      <c r="N51" s="16">
        <f t="shared" ref="N51:N75" si="4">K51*G51</f>
        <v>775258.34576018387</v>
      </c>
      <c r="O51" s="16">
        <f t="shared" ref="O51:O75" si="5">H51*K51</f>
        <v>775258.34576018387</v>
      </c>
    </row>
    <row r="52" spans="4:16" x14ac:dyDescent="0.25">
      <c r="D52" s="8">
        <v>2022</v>
      </c>
      <c r="E52" s="9">
        <f t="shared" ref="E52:E75" si="6">E51+$K$26</f>
        <v>0.36319166666666669</v>
      </c>
      <c r="F52" s="9">
        <f t="shared" ref="F52:F75" si="7">F51+$K$27</f>
        <v>0.38582376515405042</v>
      </c>
      <c r="G52" s="12">
        <f>G51+1%</f>
        <v>0.36460000000000004</v>
      </c>
      <c r="H52" s="12">
        <f>H51+1.55%</f>
        <v>0.37010000000000004</v>
      </c>
      <c r="I52" s="56"/>
      <c r="J52" s="8">
        <v>2022</v>
      </c>
      <c r="K52" s="16">
        <v>2220207.6631936817</v>
      </c>
      <c r="L52" s="16">
        <f t="shared" si="2"/>
        <v>806360.92154141865</v>
      </c>
      <c r="M52" s="16">
        <f t="shared" si="3"/>
        <v>856608.8800372621</v>
      </c>
      <c r="N52" s="16">
        <f t="shared" si="4"/>
        <v>809487.71400041645</v>
      </c>
      <c r="O52" s="16">
        <f t="shared" si="5"/>
        <v>821698.85614798171</v>
      </c>
    </row>
    <row r="53" spans="4:16" x14ac:dyDescent="0.25">
      <c r="D53" s="8">
        <v>2023</v>
      </c>
      <c r="E53" s="9">
        <f t="shared" si="6"/>
        <v>0.37178333333333335</v>
      </c>
      <c r="F53" s="9">
        <f t="shared" si="7"/>
        <v>0.41704753030810082</v>
      </c>
      <c r="G53" s="12">
        <f t="shared" ref="G53:G75" si="8">G52+1%</f>
        <v>0.37460000000000004</v>
      </c>
      <c r="H53" s="12">
        <f t="shared" ref="H53:H75" si="9">H52+1.55%</f>
        <v>0.38560000000000005</v>
      </c>
      <c r="I53" s="56"/>
      <c r="J53" s="8">
        <v>2023</v>
      </c>
      <c r="K53" s="16">
        <v>2254651.7748143305</v>
      </c>
      <c r="L53" s="16">
        <f t="shared" si="2"/>
        <v>838241.9523463879</v>
      </c>
      <c r="M53" s="16">
        <f t="shared" si="3"/>
        <v>940296.95439109276</v>
      </c>
      <c r="N53" s="16">
        <f t="shared" si="4"/>
        <v>844592.55484544835</v>
      </c>
      <c r="O53" s="16">
        <f t="shared" si="5"/>
        <v>869393.72436840599</v>
      </c>
    </row>
    <row r="54" spans="4:16" x14ac:dyDescent="0.25">
      <c r="D54" s="8">
        <v>2024</v>
      </c>
      <c r="E54" s="9">
        <f t="shared" si="6"/>
        <v>0.38037500000000002</v>
      </c>
      <c r="F54" s="9">
        <f t="shared" si="7"/>
        <v>0.44827129546215122</v>
      </c>
      <c r="G54" s="12">
        <f t="shared" si="8"/>
        <v>0.38460000000000005</v>
      </c>
      <c r="H54" s="12">
        <f t="shared" si="9"/>
        <v>0.40110000000000007</v>
      </c>
      <c r="I54" s="56"/>
      <c r="J54" s="8">
        <v>2024</v>
      </c>
      <c r="K54" s="16">
        <v>2289630.2494339929</v>
      </c>
      <c r="L54" s="16">
        <f t="shared" si="2"/>
        <v>870918.10612845514</v>
      </c>
      <c r="M54" s="16">
        <f t="shared" si="3"/>
        <v>1026375.5180431044</v>
      </c>
      <c r="N54" s="16">
        <f t="shared" si="4"/>
        <v>880591.7939323138</v>
      </c>
      <c r="O54" s="16">
        <f t="shared" si="5"/>
        <v>918370.69304797472</v>
      </c>
    </row>
    <row r="55" spans="4:16" x14ac:dyDescent="0.25">
      <c r="D55" s="8">
        <v>2025</v>
      </c>
      <c r="E55" s="9">
        <f t="shared" si="6"/>
        <v>0.38896666666666668</v>
      </c>
      <c r="F55" s="9">
        <f t="shared" si="7"/>
        <v>0.47949506061620162</v>
      </c>
      <c r="G55" s="12">
        <f t="shared" si="8"/>
        <v>0.39460000000000006</v>
      </c>
      <c r="H55" s="12">
        <f t="shared" si="9"/>
        <v>0.41660000000000008</v>
      </c>
      <c r="I55" s="56"/>
      <c r="J55" s="8">
        <v>2025</v>
      </c>
      <c r="K55" s="16">
        <v>2325151.3771144892</v>
      </c>
      <c r="L55" s="16">
        <f t="shared" si="2"/>
        <v>904406.38065163256</v>
      </c>
      <c r="M55" s="16">
        <f t="shared" si="3"/>
        <v>1114898.6005113567</v>
      </c>
      <c r="N55" s="16">
        <f t="shared" si="4"/>
        <v>917504.73340937763</v>
      </c>
      <c r="O55" s="16">
        <f t="shared" si="5"/>
        <v>968658.06370589638</v>
      </c>
    </row>
    <row r="56" spans="4:16" x14ac:dyDescent="0.25">
      <c r="D56" s="8">
        <v>2026</v>
      </c>
      <c r="E56" s="9">
        <f t="shared" si="6"/>
        <v>0.39755833333333335</v>
      </c>
      <c r="F56" s="9">
        <f t="shared" si="7"/>
        <v>0.51071882577025196</v>
      </c>
      <c r="G56" s="12">
        <f>G55+1%</f>
        <v>0.40460000000000007</v>
      </c>
      <c r="H56" s="12">
        <f t="shared" si="9"/>
        <v>0.4321000000000001</v>
      </c>
      <c r="I56" s="56"/>
      <c r="J56" s="8">
        <v>2026</v>
      </c>
      <c r="K56" s="166">
        <f>K55+K55*1.54%</f>
        <v>2360958.7083220524</v>
      </c>
      <c r="L56" s="16">
        <f t="shared" si="2"/>
        <v>938618.80914933467</v>
      </c>
      <c r="M56" s="16">
        <f t="shared" si="3"/>
        <v>1205786.0592062895</v>
      </c>
      <c r="N56" s="16">
        <f t="shared" si="4"/>
        <v>955243.89338710252</v>
      </c>
      <c r="O56" s="16">
        <f t="shared" si="5"/>
        <v>1020170.2578659591</v>
      </c>
    </row>
    <row r="57" spans="4:16" x14ac:dyDescent="0.25">
      <c r="D57" s="8">
        <v>2027</v>
      </c>
      <c r="E57" s="9">
        <f t="shared" si="6"/>
        <v>0.40615000000000001</v>
      </c>
      <c r="F57" s="9">
        <f t="shared" si="7"/>
        <v>0.5419425909243023</v>
      </c>
      <c r="G57" s="175">
        <f>G56+0%</f>
        <v>0.40460000000000007</v>
      </c>
      <c r="H57" s="12">
        <f t="shared" si="9"/>
        <v>0.44760000000000011</v>
      </c>
      <c r="I57" s="56"/>
      <c r="J57" s="8">
        <v>2027</v>
      </c>
      <c r="K57" s="16">
        <f>K56+K56*1.53%</f>
        <v>2397081.37655938</v>
      </c>
      <c r="L57" s="16">
        <f t="shared" si="2"/>
        <v>973574.60108959221</v>
      </c>
      <c r="M57" s="16">
        <f t="shared" si="3"/>
        <v>1299080.4918689835</v>
      </c>
      <c r="N57" s="16">
        <f t="shared" si="4"/>
        <v>969859.12495592528</v>
      </c>
      <c r="O57" s="16">
        <f t="shared" si="5"/>
        <v>1072933.6241479788</v>
      </c>
    </row>
    <row r="58" spans="4:16" x14ac:dyDescent="0.25">
      <c r="D58" s="8">
        <v>2028</v>
      </c>
      <c r="E58" s="9">
        <f t="shared" si="6"/>
        <v>0.41474166666666668</v>
      </c>
      <c r="F58" s="9">
        <f t="shared" si="7"/>
        <v>0.57316635607835265</v>
      </c>
      <c r="G58" s="12">
        <f t="shared" si="8"/>
        <v>0.41460000000000008</v>
      </c>
      <c r="H58" s="12">
        <f t="shared" si="9"/>
        <v>0.46310000000000012</v>
      </c>
      <c r="I58" s="56"/>
      <c r="J58" s="8">
        <v>2028</v>
      </c>
      <c r="K58" s="16">
        <f>K57+K57*1.52%</f>
        <v>2433517.0134830824</v>
      </c>
      <c r="L58" s="16">
        <f t="shared" si="2"/>
        <v>1009280.9020336628</v>
      </c>
      <c r="M58" s="16">
        <f t="shared" si="3"/>
        <v>1394810.0790727737</v>
      </c>
      <c r="N58" s="16">
        <f t="shared" si="4"/>
        <v>1008936.1537900862</v>
      </c>
      <c r="O58" s="16">
        <f t="shared" si="5"/>
        <v>1126961.7289440157</v>
      </c>
    </row>
    <row r="59" spans="4:16" x14ac:dyDescent="0.25">
      <c r="D59" s="8">
        <v>2029</v>
      </c>
      <c r="E59" s="9">
        <f t="shared" si="6"/>
        <v>0.42333333333333334</v>
      </c>
      <c r="F59" s="9">
        <f t="shared" si="7"/>
        <v>0.60439012123240299</v>
      </c>
      <c r="G59" s="12">
        <f t="shared" si="8"/>
        <v>0.42460000000000009</v>
      </c>
      <c r="H59" s="12">
        <f t="shared" si="9"/>
        <v>0.47860000000000014</v>
      </c>
      <c r="I59" s="56"/>
      <c r="J59" s="8">
        <v>2029</v>
      </c>
      <c r="K59" s="16">
        <f>K58+K58*1.51%</f>
        <v>2470263.1203866769</v>
      </c>
      <c r="L59" s="16">
        <f t="shared" si="2"/>
        <v>1045744.7209636932</v>
      </c>
      <c r="M59" s="16">
        <f t="shared" si="3"/>
        <v>1493002.6268064377</v>
      </c>
      <c r="N59" s="16">
        <f t="shared" si="4"/>
        <v>1048873.7209161832</v>
      </c>
      <c r="O59" s="16">
        <f t="shared" si="5"/>
        <v>1182267.9294170639</v>
      </c>
    </row>
    <row r="60" spans="4:16" x14ac:dyDescent="0.25">
      <c r="D60" s="8">
        <v>2030</v>
      </c>
      <c r="E60" s="9">
        <f t="shared" si="6"/>
        <v>0.431925</v>
      </c>
      <c r="F60" s="9">
        <f t="shared" si="7"/>
        <v>0.63561388638645333</v>
      </c>
      <c r="G60" s="12">
        <f t="shared" si="8"/>
        <v>0.4346000000000001</v>
      </c>
      <c r="H60" s="12">
        <f t="shared" si="9"/>
        <v>0.49410000000000015</v>
      </c>
      <c r="I60" s="56"/>
      <c r="J60" s="8">
        <v>2030</v>
      </c>
      <c r="K60" s="16">
        <f>K59+K59*1.5%</f>
        <v>2507317.0671924772</v>
      </c>
      <c r="L60" s="16">
        <f t="shared" si="2"/>
        <v>1082972.9242471107</v>
      </c>
      <c r="M60" s="16">
        <f t="shared" si="3"/>
        <v>1593685.5454812946</v>
      </c>
      <c r="N60" s="16">
        <f t="shared" si="4"/>
        <v>1089679.9974018508</v>
      </c>
      <c r="O60" s="16">
        <f t="shared" si="5"/>
        <v>1238865.3628998033</v>
      </c>
    </row>
    <row r="61" spans="4:16" x14ac:dyDescent="0.25">
      <c r="D61" s="8">
        <v>2031</v>
      </c>
      <c r="E61" s="9">
        <f t="shared" si="6"/>
        <v>0.44051666666666667</v>
      </c>
      <c r="F61" s="9">
        <f t="shared" si="7"/>
        <v>0.66683765154050367</v>
      </c>
      <c r="G61" s="12">
        <f t="shared" si="8"/>
        <v>0.44460000000000011</v>
      </c>
      <c r="H61" s="12">
        <f t="shared" si="9"/>
        <v>0.50960000000000016</v>
      </c>
      <c r="I61" s="56"/>
      <c r="J61" s="8">
        <v>2031</v>
      </c>
      <c r="K61" s="16">
        <f>K60+K60*1.49%</f>
        <v>2544676.0914936452</v>
      </c>
      <c r="L61" s="16">
        <f t="shared" si="2"/>
        <v>1120972.2295711422</v>
      </c>
      <c r="M61" s="16">
        <f t="shared" si="3"/>
        <v>1696885.8287828902</v>
      </c>
      <c r="N61" s="16">
        <f t="shared" si="4"/>
        <v>1131362.990278075</v>
      </c>
      <c r="O61" s="16">
        <f t="shared" si="5"/>
        <v>1296766.9362251621</v>
      </c>
    </row>
    <row r="62" spans="4:16" x14ac:dyDescent="0.25">
      <c r="D62" s="8">
        <v>2032</v>
      </c>
      <c r="E62" s="9">
        <f t="shared" si="6"/>
        <v>0.44910833333333333</v>
      </c>
      <c r="F62" s="9">
        <f t="shared" si="7"/>
        <v>0.69806141669455402</v>
      </c>
      <c r="G62" s="12">
        <f t="shared" si="8"/>
        <v>0.45460000000000012</v>
      </c>
      <c r="H62" s="12">
        <f t="shared" si="9"/>
        <v>0.52510000000000012</v>
      </c>
      <c r="I62" s="56"/>
      <c r="J62" s="8">
        <v>2032</v>
      </c>
      <c r="K62" s="16">
        <f>K61+K61*1.48%</f>
        <v>2582337.2976477509</v>
      </c>
      <c r="L62" s="16">
        <f t="shared" si="2"/>
        <v>1159749.1998510854</v>
      </c>
      <c r="M62" s="16">
        <f t="shared" si="3"/>
        <v>1802630.0323791753</v>
      </c>
      <c r="N62" s="16">
        <f t="shared" si="4"/>
        <v>1173930.5355106678</v>
      </c>
      <c r="O62" s="16">
        <f t="shared" si="5"/>
        <v>1355985.3149948344</v>
      </c>
    </row>
    <row r="63" spans="4:16" x14ac:dyDescent="0.25">
      <c r="D63" s="8">
        <v>2033</v>
      </c>
      <c r="E63" s="9">
        <f t="shared" si="6"/>
        <v>0.4577</v>
      </c>
      <c r="F63" s="9">
        <f t="shared" si="7"/>
        <v>0.72928518184860436</v>
      </c>
      <c r="G63" s="12">
        <f t="shared" si="8"/>
        <v>0.46460000000000012</v>
      </c>
      <c r="H63" s="12">
        <f t="shared" si="9"/>
        <v>0.54060000000000008</v>
      </c>
      <c r="I63" s="56"/>
      <c r="J63" s="8">
        <v>2033</v>
      </c>
      <c r="K63" s="16">
        <f>K62+K62*1.47%</f>
        <v>2620297.6559231728</v>
      </c>
      <c r="L63" s="16">
        <f t="shared" si="2"/>
        <v>1199310.2371160362</v>
      </c>
      <c r="M63" s="16">
        <f t="shared" si="3"/>
        <v>1910944.2524974027</v>
      </c>
      <c r="N63" s="16">
        <f t="shared" si="4"/>
        <v>1217390.2909419064</v>
      </c>
      <c r="O63" s="16">
        <f t="shared" si="5"/>
        <v>1416532.9127920675</v>
      </c>
    </row>
    <row r="64" spans="4:16" x14ac:dyDescent="0.25">
      <c r="D64" s="8">
        <v>2034</v>
      </c>
      <c r="E64" s="9">
        <f t="shared" si="6"/>
        <v>0.46629166666666666</v>
      </c>
      <c r="F64" s="9">
        <f t="shared" si="7"/>
        <v>0.7605089470026547</v>
      </c>
      <c r="G64" s="12">
        <f t="shared" si="8"/>
        <v>0.47460000000000013</v>
      </c>
      <c r="H64" s="12">
        <f t="shared" si="9"/>
        <v>0.55610000000000004</v>
      </c>
      <c r="I64" s="56"/>
      <c r="J64" s="8">
        <v>2034</v>
      </c>
      <c r="K64" s="16">
        <f>K63+K63*1.46%</f>
        <v>2658554.0016996511</v>
      </c>
      <c r="L64" s="16">
        <f t="shared" si="2"/>
        <v>1239661.5763758665</v>
      </c>
      <c r="M64" s="16">
        <f t="shared" si="3"/>
        <v>2021854.1043822956</v>
      </c>
      <c r="N64" s="16">
        <f t="shared" si="4"/>
        <v>1261749.7292066547</v>
      </c>
      <c r="O64" s="16">
        <f t="shared" si="5"/>
        <v>1478421.8803451762</v>
      </c>
    </row>
    <row r="65" spans="4:15" x14ac:dyDescent="0.25">
      <c r="D65" s="8">
        <v>2035</v>
      </c>
      <c r="E65" s="9">
        <f t="shared" si="6"/>
        <v>0.47488333333333332</v>
      </c>
      <c r="F65" s="9">
        <f t="shared" si="7"/>
        <v>0.79173271215670504</v>
      </c>
      <c r="G65" s="12">
        <f t="shared" si="8"/>
        <v>0.48460000000000014</v>
      </c>
      <c r="H65" s="12">
        <f t="shared" si="9"/>
        <v>0.5716</v>
      </c>
      <c r="I65" s="56"/>
      <c r="J65" s="8">
        <v>2035</v>
      </c>
      <c r="K65" s="16">
        <f>K64+K64*1.45%</f>
        <v>2697103.0347242961</v>
      </c>
      <c r="L65" s="16">
        <f t="shared" si="2"/>
        <v>1280809.2794733227</v>
      </c>
      <c r="M65" s="16">
        <f t="shared" si="3"/>
        <v>2135384.7006483469</v>
      </c>
      <c r="N65" s="16">
        <f t="shared" si="4"/>
        <v>1307016.1306273942</v>
      </c>
      <c r="O65" s="16">
        <f t="shared" si="5"/>
        <v>1541664.0946484075</v>
      </c>
    </row>
    <row r="66" spans="4:15" x14ac:dyDescent="0.25">
      <c r="D66" s="8">
        <v>2036</v>
      </c>
      <c r="E66" s="9">
        <f t="shared" si="6"/>
        <v>0.48347499999999999</v>
      </c>
      <c r="F66" s="9">
        <f>F65+$K$27</f>
        <v>0.82295647731075539</v>
      </c>
      <c r="G66" s="12">
        <f t="shared" si="8"/>
        <v>0.49460000000000015</v>
      </c>
      <c r="H66" s="12">
        <f t="shared" si="9"/>
        <v>0.58709999999999996</v>
      </c>
      <c r="I66" s="56"/>
      <c r="J66" s="8">
        <v>2036</v>
      </c>
      <c r="K66" s="16">
        <f>K65+K65*1.44%</f>
        <v>2735941.3184243259</v>
      </c>
      <c r="L66" s="16">
        <f t="shared" si="2"/>
        <v>1322759.2289252009</v>
      </c>
      <c r="M66" s="16">
        <f t="shared" si="3"/>
        <v>2251560.6295394269</v>
      </c>
      <c r="N66" s="16">
        <f t="shared" si="4"/>
        <v>1353196.5760926721</v>
      </c>
      <c r="O66" s="16">
        <f t="shared" si="5"/>
        <v>1606271.1480469217</v>
      </c>
    </row>
    <row r="67" spans="4:15" x14ac:dyDescent="0.25">
      <c r="D67" s="8">
        <v>2037</v>
      </c>
      <c r="E67" s="9">
        <f t="shared" si="6"/>
        <v>0.49206666666666665</v>
      </c>
      <c r="F67" s="9">
        <f t="shared" si="7"/>
        <v>0.85418024246480573</v>
      </c>
      <c r="G67" s="175">
        <f>G66+0%</f>
        <v>0.49460000000000015</v>
      </c>
      <c r="H67" s="12">
        <f t="shared" si="9"/>
        <v>0.60259999999999991</v>
      </c>
      <c r="I67" s="56"/>
      <c r="J67" s="8">
        <v>2037</v>
      </c>
      <c r="K67" s="16">
        <f>K66+K66*1.43%</f>
        <v>2775065.2792777936</v>
      </c>
      <c r="L67" s="16">
        <f t="shared" si="2"/>
        <v>1365517.1217566263</v>
      </c>
      <c r="M67" s="16">
        <f t="shared" si="3"/>
        <v>2370405.9331091694</v>
      </c>
      <c r="N67" s="16">
        <f t="shared" si="4"/>
        <v>1372547.287130797</v>
      </c>
      <c r="O67" s="16">
        <f t="shared" si="5"/>
        <v>1672254.3372927981</v>
      </c>
    </row>
    <row r="68" spans="4:15" x14ac:dyDescent="0.25">
      <c r="D68" s="8">
        <v>2038</v>
      </c>
      <c r="E68" s="9">
        <f t="shared" si="6"/>
        <v>0.50065833333333332</v>
      </c>
      <c r="F68" s="9">
        <f t="shared" si="7"/>
        <v>0.88540400761885607</v>
      </c>
      <c r="G68" s="12">
        <f t="shared" si="8"/>
        <v>0.50460000000000016</v>
      </c>
      <c r="H68" s="12">
        <f t="shared" si="9"/>
        <v>0.61809999999999987</v>
      </c>
      <c r="I68" s="56"/>
      <c r="J68" s="8">
        <v>2038</v>
      </c>
      <c r="K68" s="16">
        <f>K67+K67*1.42%</f>
        <v>2814471.2062435383</v>
      </c>
      <c r="L68" s="16">
        <f t="shared" si="2"/>
        <v>1409088.4633325462</v>
      </c>
      <c r="M68" s="16">
        <f t="shared" si="3"/>
        <v>2491944.0853359047</v>
      </c>
      <c r="N68" s="16">
        <f t="shared" si="4"/>
        <v>1420182.1706704898</v>
      </c>
      <c r="O68" s="16">
        <f t="shared" si="5"/>
        <v>1739624.6525791306</v>
      </c>
    </row>
    <row r="69" spans="4:15" x14ac:dyDescent="0.25">
      <c r="D69" s="8">
        <v>2039</v>
      </c>
      <c r="E69" s="9">
        <f t="shared" si="6"/>
        <v>0.50924999999999998</v>
      </c>
      <c r="F69" s="9">
        <f t="shared" si="7"/>
        <v>0.91662777277290641</v>
      </c>
      <c r="G69" s="12">
        <f t="shared" si="8"/>
        <v>0.51460000000000017</v>
      </c>
      <c r="H69" s="12">
        <f t="shared" si="9"/>
        <v>0.63359999999999983</v>
      </c>
      <c r="I69" s="56"/>
      <c r="J69" s="8">
        <v>2039</v>
      </c>
      <c r="K69" s="16">
        <f>K68+K68*1.41%</f>
        <v>2854155.2502515721</v>
      </c>
      <c r="L69" s="16">
        <f t="shared" si="2"/>
        <v>1453478.5611906131</v>
      </c>
      <c r="M69" s="16">
        <f t="shared" si="3"/>
        <v>2616197.9701861958</v>
      </c>
      <c r="N69" s="16">
        <f t="shared" si="4"/>
        <v>1468748.2917794595</v>
      </c>
      <c r="O69" s="16">
        <f t="shared" si="5"/>
        <v>1808392.7665593957</v>
      </c>
    </row>
    <row r="70" spans="4:15" x14ac:dyDescent="0.25">
      <c r="D70" s="8">
        <v>2040</v>
      </c>
      <c r="E70" s="9">
        <f t="shared" si="6"/>
        <v>0.51784166666666664</v>
      </c>
      <c r="F70" s="9">
        <f t="shared" si="7"/>
        <v>0.94785153792695676</v>
      </c>
      <c r="G70" s="12">
        <f t="shared" si="8"/>
        <v>0.52460000000000018</v>
      </c>
      <c r="H70" s="12">
        <f t="shared" si="9"/>
        <v>0.64909999999999979</v>
      </c>
      <c r="I70" s="56"/>
      <c r="J70" s="8">
        <v>2040</v>
      </c>
      <c r="K70" s="16">
        <f>K69+K69*1.4%</f>
        <v>2894113.4237550939</v>
      </c>
      <c r="L70" s="16">
        <f t="shared" si="2"/>
        <v>1498692.5188797107</v>
      </c>
      <c r="M70" s="16">
        <f t="shared" si="3"/>
        <v>2743189.8596413159</v>
      </c>
      <c r="N70" s="16">
        <f t="shared" si="4"/>
        <v>1518251.9021019228</v>
      </c>
      <c r="O70" s="16">
        <f t="shared" si="5"/>
        <v>1878569.023359431</v>
      </c>
    </row>
    <row r="71" spans="4:15" x14ac:dyDescent="0.25">
      <c r="D71" s="8">
        <v>2041</v>
      </c>
      <c r="E71" s="9">
        <f t="shared" si="6"/>
        <v>0.52643333333333331</v>
      </c>
      <c r="F71" s="9">
        <f t="shared" si="7"/>
        <v>0.9790753030810071</v>
      </c>
      <c r="G71" s="12">
        <f t="shared" si="8"/>
        <v>0.53460000000000019</v>
      </c>
      <c r="H71" s="12">
        <f t="shared" si="9"/>
        <v>0.66459999999999975</v>
      </c>
      <c r="I71" s="56"/>
      <c r="J71" s="8">
        <v>2041</v>
      </c>
      <c r="K71" s="16">
        <f>K70+K70*1.39%</f>
        <v>2934341.6003452898</v>
      </c>
      <c r="L71" s="16">
        <f t="shared" si="2"/>
        <v>1544735.2298084386</v>
      </c>
      <c r="M71" s="16">
        <f t="shared" si="3"/>
        <v>2872941.3917012722</v>
      </c>
      <c r="N71" s="16">
        <f t="shared" si="4"/>
        <v>1568699.0195445924</v>
      </c>
      <c r="O71" s="16">
        <f t="shared" si="5"/>
        <v>1950163.4275894789</v>
      </c>
    </row>
    <row r="72" spans="4:15" x14ac:dyDescent="0.25">
      <c r="D72" s="8">
        <v>2042</v>
      </c>
      <c r="E72" s="9">
        <f t="shared" si="6"/>
        <v>0.53502499999999997</v>
      </c>
      <c r="F72" s="9">
        <f t="shared" si="7"/>
        <v>1.0102990682350574</v>
      </c>
      <c r="G72" s="12">
        <f t="shared" si="8"/>
        <v>0.5446000000000002</v>
      </c>
      <c r="H72" s="12">
        <f t="shared" si="9"/>
        <v>0.6800999999999997</v>
      </c>
      <c r="I72" s="56"/>
      <c r="J72" s="8">
        <v>2042</v>
      </c>
      <c r="K72" s="16">
        <f>K71+K71*1.38%</f>
        <v>2974835.5144300549</v>
      </c>
      <c r="L72" s="16">
        <f t="shared" si="2"/>
        <v>1591611.3711079401</v>
      </c>
      <c r="M72" s="16">
        <f t="shared" si="3"/>
        <v>3005473.5483812424</v>
      </c>
      <c r="N72" s="16">
        <f t="shared" si="4"/>
        <v>1620095.4211586085</v>
      </c>
      <c r="O72" s="16">
        <f t="shared" si="5"/>
        <v>2023185.6333638795</v>
      </c>
    </row>
    <row r="73" spans="4:15" x14ac:dyDescent="0.25">
      <c r="D73" s="8">
        <v>2043</v>
      </c>
      <c r="E73" s="9">
        <f t="shared" si="6"/>
        <v>0.54361666666666664</v>
      </c>
      <c r="F73" s="9">
        <f t="shared" si="7"/>
        <v>1.0415228333891078</v>
      </c>
      <c r="G73" s="12">
        <f t="shared" si="8"/>
        <v>0.5546000000000002</v>
      </c>
      <c r="H73" s="12">
        <f t="shared" si="9"/>
        <v>0.69559999999999966</v>
      </c>
      <c r="I73" s="56"/>
      <c r="J73" s="8">
        <v>2043</v>
      </c>
      <c r="K73" s="16">
        <f>K72+K72*1.37%</f>
        <v>3015590.7609777469</v>
      </c>
      <c r="L73" s="16">
        <f t="shared" si="2"/>
        <v>1639325.3975135195</v>
      </c>
      <c r="M73" s="16">
        <f t="shared" si="3"/>
        <v>3140806.6337155588</v>
      </c>
      <c r="N73" s="16">
        <f t="shared" si="4"/>
        <v>1672446.6360382591</v>
      </c>
      <c r="O73" s="16">
        <f t="shared" si="5"/>
        <v>2097644.9333361196</v>
      </c>
    </row>
    <row r="74" spans="4:15" x14ac:dyDescent="0.25">
      <c r="D74" s="8">
        <v>2044</v>
      </c>
      <c r="E74" s="9">
        <f t="shared" si="6"/>
        <v>0.5522083333333333</v>
      </c>
      <c r="F74" s="9">
        <f t="shared" si="7"/>
        <v>1.0727465985431581</v>
      </c>
      <c r="G74" s="12">
        <f t="shared" si="8"/>
        <v>0.56460000000000021</v>
      </c>
      <c r="H74" s="12">
        <f t="shared" si="9"/>
        <v>0.71109999999999962</v>
      </c>
      <c r="I74" s="56"/>
      <c r="J74" s="8">
        <v>2044</v>
      </c>
      <c r="K74" s="16">
        <f>K73+K73*1.36%</f>
        <v>3056602.7953270441</v>
      </c>
      <c r="L74" s="16">
        <f t="shared" si="2"/>
        <v>1687881.5352695547</v>
      </c>
      <c r="M74" s="16">
        <f t="shared" si="3"/>
        <v>3278960.2517845957</v>
      </c>
      <c r="N74" s="16">
        <f t="shared" si="4"/>
        <v>1725757.9382416497</v>
      </c>
      <c r="O74" s="16">
        <f t="shared" si="5"/>
        <v>2173550.24775706</v>
      </c>
    </row>
    <row r="75" spans="4:15" x14ac:dyDescent="0.25">
      <c r="D75" s="8">
        <v>2045</v>
      </c>
      <c r="E75" s="9">
        <f t="shared" si="6"/>
        <v>0.56079999999999997</v>
      </c>
      <c r="F75" s="9">
        <f t="shared" si="7"/>
        <v>1.1039703636972085</v>
      </c>
      <c r="G75" s="12">
        <f t="shared" si="8"/>
        <v>0.57460000000000022</v>
      </c>
      <c r="H75" s="12">
        <f t="shared" si="9"/>
        <v>0.72659999999999958</v>
      </c>
      <c r="I75" s="56"/>
      <c r="J75" s="8">
        <v>2045</v>
      </c>
      <c r="K75" s="16">
        <f>K74+K74*1.35%</f>
        <v>3097866.9330639592</v>
      </c>
      <c r="L75" s="16">
        <f t="shared" si="2"/>
        <v>1737283.7760622683</v>
      </c>
      <c r="M75" s="16">
        <f t="shared" si="3"/>
        <v>3419953.284780175</v>
      </c>
      <c r="N75" s="16">
        <f t="shared" si="4"/>
        <v>1780034.3397385518</v>
      </c>
      <c r="O75" s="16">
        <f t="shared" si="5"/>
        <v>2250910.1135642715</v>
      </c>
    </row>
    <row r="76" spans="4:15" x14ac:dyDescent="0.25">
      <c r="E76" s="1" t="s">
        <v>145</v>
      </c>
      <c r="F76" s="56">
        <f>(F75-E75)</f>
        <v>0.5431703636972085</v>
      </c>
      <c r="G76" s="56">
        <f>(G75-E75)</f>
        <v>1.3800000000000257E-2</v>
      </c>
      <c r="H76" s="56">
        <f>H75-E75</f>
        <v>0.16579999999999961</v>
      </c>
      <c r="K76" s="1" t="s">
        <v>712</v>
      </c>
      <c r="M76" s="161">
        <f>(M75-L75)</f>
        <v>1682669.5087179067</v>
      </c>
      <c r="N76" s="161">
        <f>(N75-L75)</f>
        <v>42750.563676283462</v>
      </c>
      <c r="O76" s="161">
        <f>O75-L75</f>
        <v>513626.33750200318</v>
      </c>
    </row>
  </sheetData>
  <mergeCells count="10">
    <mergeCell ref="F43:G43"/>
    <mergeCell ref="K43:L43"/>
    <mergeCell ref="D47:F47"/>
    <mergeCell ref="J47:M47"/>
    <mergeCell ref="D9:O9"/>
    <mergeCell ref="D14:O14"/>
    <mergeCell ref="D16:O16"/>
    <mergeCell ref="D18:G18"/>
    <mergeCell ref="D36:O36"/>
    <mergeCell ref="D37:E37"/>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P76"/>
  <sheetViews>
    <sheetView topLeftCell="A21" workbookViewId="0">
      <selection activeCell="A21" sqref="A1:XFD1048576"/>
    </sheetView>
  </sheetViews>
  <sheetFormatPr baseColWidth="10" defaultRowHeight="15" x14ac:dyDescent="0.25"/>
  <cols>
    <col min="1" max="2" width="2.7109375" style="1" customWidth="1"/>
    <col min="3" max="3" width="2.7109375" style="4" customWidth="1"/>
    <col min="4" max="4" width="8.85546875" style="1" customWidth="1"/>
    <col min="5" max="5" width="15" style="1" customWidth="1"/>
    <col min="6" max="6" width="16.7109375" style="1" customWidth="1"/>
    <col min="7" max="7" width="15.7109375" style="1" customWidth="1"/>
    <col min="8" max="8" width="15.85546875" style="1" customWidth="1"/>
    <col min="9" max="9" width="3.5703125" style="1" customWidth="1"/>
    <col min="10" max="10" width="13.7109375" style="1" customWidth="1"/>
    <col min="11" max="11" width="11.28515625" style="1" bestFit="1" customWidth="1"/>
    <col min="12" max="12" width="13.85546875" style="1" customWidth="1"/>
    <col min="13" max="13" width="16.140625" style="1" customWidth="1"/>
    <col min="14" max="14" width="15.28515625" style="1" customWidth="1"/>
    <col min="15" max="15" width="15.7109375" style="1" customWidth="1"/>
    <col min="16" max="16" width="11.42578125" style="1" customWidth="1"/>
    <col min="17" max="16384" width="11.42578125" style="1"/>
  </cols>
  <sheetData>
    <row r="6" spans="2:15" hidden="1" x14ac:dyDescent="0.25"/>
    <row r="7" spans="2:15" ht="21" hidden="1" x14ac:dyDescent="0.35">
      <c r="B7" s="29" t="s">
        <v>118</v>
      </c>
      <c r="C7" s="32"/>
      <c r="D7" s="29" t="s">
        <v>153</v>
      </c>
    </row>
    <row r="8" spans="2:15" hidden="1" x14ac:dyDescent="0.25"/>
    <row r="9" spans="2:15" ht="182.25" hidden="1" customHeight="1" x14ac:dyDescent="0.25">
      <c r="D9" s="251" t="s">
        <v>609</v>
      </c>
      <c r="E9" s="251"/>
      <c r="F9" s="251"/>
      <c r="G9" s="251"/>
      <c r="H9" s="251"/>
      <c r="I9" s="251"/>
      <c r="J9" s="251"/>
      <c r="K9" s="251"/>
      <c r="L9" s="251"/>
      <c r="M9" s="251"/>
      <c r="N9" s="251"/>
      <c r="O9" s="251"/>
    </row>
    <row r="10" spans="2:15" hidden="1" x14ac:dyDescent="0.25"/>
    <row r="11" spans="2:15" hidden="1" x14ac:dyDescent="0.25"/>
    <row r="12" spans="2:15" ht="18.75" x14ac:dyDescent="0.3">
      <c r="D12" s="31" t="s">
        <v>618</v>
      </c>
    </row>
    <row r="14" spans="2:15" ht="27.75" customHeight="1" x14ac:dyDescent="0.25">
      <c r="D14" s="251" t="s">
        <v>123</v>
      </c>
      <c r="E14" s="251"/>
      <c r="F14" s="251"/>
      <c r="G14" s="251"/>
      <c r="H14" s="251"/>
      <c r="I14" s="251"/>
      <c r="J14" s="251"/>
      <c r="K14" s="251"/>
      <c r="L14" s="251"/>
      <c r="M14" s="251"/>
      <c r="N14" s="251"/>
      <c r="O14" s="251"/>
    </row>
    <row r="16" spans="2:15" ht="32.25" customHeight="1" x14ac:dyDescent="0.25">
      <c r="D16" s="251" t="s">
        <v>610</v>
      </c>
      <c r="E16" s="251"/>
      <c r="F16" s="251"/>
      <c r="G16" s="251"/>
      <c r="H16" s="251"/>
      <c r="I16" s="251"/>
      <c r="J16" s="251"/>
      <c r="K16" s="251"/>
      <c r="L16" s="251"/>
      <c r="M16" s="251"/>
      <c r="N16" s="251"/>
      <c r="O16" s="251"/>
    </row>
    <row r="18" spans="4:11" x14ac:dyDescent="0.25">
      <c r="D18" s="359" t="s">
        <v>115</v>
      </c>
      <c r="E18" s="359"/>
      <c r="F18" s="359"/>
      <c r="G18" s="359"/>
    </row>
    <row r="19" spans="4:11" ht="30" x14ac:dyDescent="0.25">
      <c r="D19" s="148" t="s">
        <v>114</v>
      </c>
      <c r="E19" s="148" t="s">
        <v>133</v>
      </c>
      <c r="F19" s="148" t="s">
        <v>611</v>
      </c>
      <c r="G19" s="148" t="s">
        <v>612</v>
      </c>
    </row>
    <row r="20" spans="4:11" x14ac:dyDescent="0.25">
      <c r="D20" s="8">
        <v>2007</v>
      </c>
      <c r="E20" s="9">
        <v>0.2515</v>
      </c>
      <c r="F20" s="10"/>
      <c r="G20" s="10"/>
    </row>
    <row r="21" spans="4:11" x14ac:dyDescent="0.25">
      <c r="D21" s="8">
        <v>2008</v>
      </c>
      <c r="E21" s="9">
        <v>0.27460000000000001</v>
      </c>
      <c r="F21" s="11">
        <f>E21-E20</f>
        <v>2.3100000000000009E-2</v>
      </c>
      <c r="G21" s="11">
        <f>(E21-E20)/E20</f>
        <v>9.1848906560636226E-2</v>
      </c>
      <c r="H21" s="56"/>
      <c r="I21" s="56"/>
    </row>
    <row r="22" spans="4:11" x14ac:dyDescent="0.25">
      <c r="D22" s="8">
        <v>2009</v>
      </c>
      <c r="E22" s="9">
        <v>0.27879999999999999</v>
      </c>
      <c r="F22" s="11">
        <f t="shared" ref="F22:F31" si="0">E22-E21</f>
        <v>4.1999999999999815E-3</v>
      </c>
      <c r="G22" s="11">
        <f t="shared" ref="G22:G32" si="1">(E22-E21)/E21</f>
        <v>1.5294974508375752E-2</v>
      </c>
    </row>
    <row r="23" spans="4:11" x14ac:dyDescent="0.25">
      <c r="D23" s="8">
        <v>2010</v>
      </c>
      <c r="E23" s="9">
        <v>0.28339999999999999</v>
      </c>
      <c r="F23" s="11">
        <f t="shared" si="0"/>
        <v>4.599999999999993E-3</v>
      </c>
      <c r="G23" s="11">
        <f t="shared" si="1"/>
        <v>1.6499282639885197E-2</v>
      </c>
    </row>
    <row r="24" spans="4:11" x14ac:dyDescent="0.25">
      <c r="D24" s="8">
        <v>2011</v>
      </c>
      <c r="E24" s="9">
        <v>0.30109999999999998</v>
      </c>
      <c r="F24" s="11">
        <f t="shared" si="0"/>
        <v>1.7699999999999994E-2</v>
      </c>
      <c r="G24" s="11">
        <f t="shared" si="1"/>
        <v>6.2455892731122072E-2</v>
      </c>
    </row>
    <row r="25" spans="4:11" x14ac:dyDescent="0.25">
      <c r="D25" s="8">
        <v>2012</v>
      </c>
      <c r="E25" s="9">
        <v>0.26779999999999998</v>
      </c>
      <c r="F25" s="11">
        <f t="shared" si="0"/>
        <v>-3.3299999999999996E-2</v>
      </c>
      <c r="G25" s="11">
        <f t="shared" si="1"/>
        <v>-0.11059448688143474</v>
      </c>
      <c r="J25" s="7" t="s">
        <v>125</v>
      </c>
    </row>
    <row r="26" spans="4:11" x14ac:dyDescent="0.25">
      <c r="D26" s="8">
        <v>2013</v>
      </c>
      <c r="E26" s="9">
        <v>0.27300000000000002</v>
      </c>
      <c r="F26" s="11">
        <f t="shared" si="0"/>
        <v>5.2000000000000379E-3</v>
      </c>
      <c r="G26" s="11">
        <f t="shared" si="1"/>
        <v>1.9417475728155484E-2</v>
      </c>
      <c r="J26" s="15" t="s">
        <v>126</v>
      </c>
      <c r="K26" s="12">
        <f>AVERAGE(F21:F32)</f>
        <v>1.6083333333333321E-3</v>
      </c>
    </row>
    <row r="27" spans="4:11" x14ac:dyDescent="0.25">
      <c r="D27" s="8">
        <v>2014</v>
      </c>
      <c r="E27" s="9">
        <v>0.2717</v>
      </c>
      <c r="F27" s="11">
        <f t="shared" si="0"/>
        <v>-1.3000000000000234E-3</v>
      </c>
      <c r="G27" s="11">
        <f t="shared" si="1"/>
        <v>-4.7619047619048473E-3</v>
      </c>
      <c r="J27" s="15" t="s">
        <v>127</v>
      </c>
      <c r="K27" s="12">
        <f>AVERAGE(G21:G32)</f>
        <v>7.449823739844136E-3</v>
      </c>
    </row>
    <row r="28" spans="4:11" x14ac:dyDescent="0.25">
      <c r="D28" s="8">
        <v>2015</v>
      </c>
      <c r="E28" s="9">
        <v>0.2641</v>
      </c>
      <c r="F28" s="11">
        <f t="shared" si="0"/>
        <v>-7.5999999999999956E-3</v>
      </c>
      <c r="G28" s="11">
        <f t="shared" si="1"/>
        <v>-2.7972027972027955E-2</v>
      </c>
    </row>
    <row r="29" spans="4:11" x14ac:dyDescent="0.25">
      <c r="D29" s="8">
        <v>2016</v>
      </c>
      <c r="E29" s="9">
        <v>0.26</v>
      </c>
      <c r="F29" s="11">
        <f t="shared" si="0"/>
        <v>-4.0999999999999925E-3</v>
      </c>
      <c r="G29" s="11">
        <f t="shared" si="1"/>
        <v>-1.5524422567209362E-2</v>
      </c>
    </row>
    <row r="30" spans="4:11" x14ac:dyDescent="0.25">
      <c r="D30" s="8">
        <v>2017</v>
      </c>
      <c r="E30" s="9">
        <v>0.26519999999999999</v>
      </c>
      <c r="F30" s="11">
        <f t="shared" si="0"/>
        <v>5.1999999999999824E-3</v>
      </c>
      <c r="G30" s="11">
        <f t="shared" si="1"/>
        <v>1.9999999999999931E-2</v>
      </c>
    </row>
    <row r="31" spans="4:11" x14ac:dyDescent="0.25">
      <c r="D31" s="8">
        <v>2018</v>
      </c>
      <c r="E31" s="9">
        <v>0.27929999999999999</v>
      </c>
      <c r="F31" s="11">
        <f t="shared" si="0"/>
        <v>1.4100000000000001E-2</v>
      </c>
      <c r="G31" s="11">
        <f t="shared" si="1"/>
        <v>5.3167420814479643E-2</v>
      </c>
    </row>
    <row r="32" spans="4:11" x14ac:dyDescent="0.25">
      <c r="D32" s="8">
        <v>2019</v>
      </c>
      <c r="E32" s="9">
        <v>0.27079999999999999</v>
      </c>
      <c r="F32" s="11">
        <f>E32-E31</f>
        <v>-8.5000000000000075E-3</v>
      </c>
      <c r="G32" s="11">
        <f t="shared" si="1"/>
        <v>-3.0433225921947755E-2</v>
      </c>
      <c r="H32" s="56"/>
      <c r="I32" s="56"/>
    </row>
    <row r="33" spans="4:15" x14ac:dyDescent="0.25">
      <c r="D33" s="152" t="s">
        <v>613</v>
      </c>
      <c r="E33" s="153"/>
      <c r="F33" s="154">
        <f>AVERAGE(F21:F32)</f>
        <v>1.6083333333333321E-3</v>
      </c>
      <c r="G33" s="154">
        <f>AVERAGE(G21:G32)</f>
        <v>7.449823739844136E-3</v>
      </c>
    </row>
    <row r="34" spans="4:15" x14ac:dyDescent="0.25">
      <c r="D34" s="13" t="s">
        <v>122</v>
      </c>
    </row>
    <row r="36" spans="4:15" s="14" customFormat="1" ht="48" customHeight="1" x14ac:dyDescent="0.25">
      <c r="D36" s="360" t="s">
        <v>166</v>
      </c>
      <c r="E36" s="360"/>
      <c r="F36" s="360"/>
      <c r="G36" s="360"/>
      <c r="H36" s="360"/>
      <c r="I36" s="360"/>
      <c r="J36" s="360"/>
      <c r="K36" s="360"/>
      <c r="L36" s="360"/>
      <c r="M36" s="360"/>
      <c r="N36" s="360"/>
      <c r="O36" s="360"/>
    </row>
    <row r="37" spans="4:15" s="14" customFormat="1" ht="15" customHeight="1" x14ac:dyDescent="0.25">
      <c r="D37" s="361" t="s">
        <v>685</v>
      </c>
      <c r="E37" s="361"/>
      <c r="F37" s="146"/>
      <c r="G37" s="146"/>
      <c r="H37" s="146"/>
      <c r="I37" s="146"/>
      <c r="J37" s="146"/>
      <c r="K37" s="146"/>
      <c r="L37" s="146"/>
      <c r="M37" s="146"/>
      <c r="N37" s="146"/>
      <c r="O37" s="146"/>
    </row>
    <row r="38" spans="4:15" s="14" customFormat="1" x14ac:dyDescent="0.25">
      <c r="D38" s="6"/>
      <c r="E38" s="6" t="s">
        <v>368</v>
      </c>
      <c r="F38" s="1" t="s">
        <v>686</v>
      </c>
      <c r="G38" s="1"/>
      <c r="H38" s="1"/>
      <c r="I38" s="1"/>
      <c r="J38" s="1"/>
      <c r="K38" s="1"/>
      <c r="L38" s="1"/>
      <c r="M38" s="1"/>
      <c r="N38" s="146"/>
      <c r="O38" s="146"/>
    </row>
    <row r="39" spans="4:15" s="14" customFormat="1" x14ac:dyDescent="0.25">
      <c r="D39" s="6"/>
      <c r="E39" s="6" t="s">
        <v>291</v>
      </c>
      <c r="F39" s="1" t="s">
        <v>687</v>
      </c>
      <c r="G39" s="1"/>
      <c r="H39" s="1"/>
      <c r="I39" s="1"/>
      <c r="J39" s="1"/>
      <c r="K39" s="1"/>
      <c r="L39" s="1"/>
      <c r="M39" s="1"/>
      <c r="N39" s="146"/>
      <c r="O39" s="146"/>
    </row>
    <row r="40" spans="4:15" s="14" customFormat="1" x14ac:dyDescent="0.25">
      <c r="D40" s="6"/>
      <c r="E40" s="6" t="s">
        <v>290</v>
      </c>
      <c r="F40" s="1" t="s">
        <v>688</v>
      </c>
      <c r="G40" s="1"/>
      <c r="H40" s="1"/>
      <c r="I40" s="1"/>
      <c r="J40" s="1"/>
      <c r="K40" s="1"/>
      <c r="L40" s="1"/>
      <c r="M40" s="1"/>
      <c r="N40" s="146"/>
      <c r="O40" s="146"/>
    </row>
    <row r="41" spans="4:15" s="14" customFormat="1" x14ac:dyDescent="0.25">
      <c r="D41" s="6"/>
      <c r="E41" s="6" t="s">
        <v>292</v>
      </c>
      <c r="F41" s="1" t="s">
        <v>689</v>
      </c>
      <c r="G41" s="1"/>
      <c r="H41" s="1"/>
      <c r="I41" s="1"/>
      <c r="J41" s="1"/>
      <c r="K41" s="1"/>
      <c r="L41" s="1"/>
      <c r="M41" s="1"/>
      <c r="N41" s="146"/>
      <c r="O41" s="146"/>
    </row>
    <row r="42" spans="4:15" s="14" customFormat="1" x14ac:dyDescent="0.25">
      <c r="D42" s="146"/>
      <c r="E42" s="146"/>
      <c r="F42" s="146"/>
      <c r="G42" s="146"/>
      <c r="H42" s="146"/>
      <c r="I42" s="146"/>
      <c r="J42" s="146"/>
      <c r="K42" s="146"/>
      <c r="L42" s="146"/>
      <c r="M42" s="146"/>
      <c r="N42" s="146"/>
      <c r="O42" s="146"/>
    </row>
    <row r="43" spans="4:15" s="14" customFormat="1" x14ac:dyDescent="0.25">
      <c r="D43" s="177"/>
      <c r="E43" s="177"/>
      <c r="F43" s="357" t="s">
        <v>167</v>
      </c>
      <c r="G43" s="357"/>
      <c r="H43" s="177"/>
      <c r="I43" s="177"/>
      <c r="J43" s="177"/>
      <c r="K43" s="357" t="s">
        <v>168</v>
      </c>
      <c r="L43" s="357"/>
      <c r="M43" s="177"/>
      <c r="N43" s="146"/>
      <c r="O43" s="146"/>
    </row>
    <row r="44" spans="4:15" s="14" customFormat="1" x14ac:dyDescent="0.25">
      <c r="D44" s="177"/>
      <c r="E44" s="177"/>
      <c r="F44" s="177"/>
      <c r="G44" s="177"/>
      <c r="H44" s="177"/>
      <c r="I44" s="177"/>
      <c r="J44" s="177"/>
      <c r="K44" s="177"/>
      <c r="L44" s="177"/>
      <c r="M44" s="177"/>
      <c r="N44" s="146"/>
      <c r="O44" s="146"/>
    </row>
    <row r="45" spans="4:15" s="14" customFormat="1" x14ac:dyDescent="0.25">
      <c r="D45" s="177"/>
      <c r="E45" s="177"/>
      <c r="F45" s="177"/>
      <c r="G45" s="177"/>
      <c r="H45" s="177"/>
      <c r="I45" s="177"/>
      <c r="J45" s="177"/>
      <c r="K45" s="177"/>
      <c r="L45" s="177"/>
      <c r="M45" s="177"/>
      <c r="N45" s="146"/>
      <c r="O45" s="146"/>
    </row>
    <row r="46" spans="4:15" s="14" customFormat="1" x14ac:dyDescent="0.25">
      <c r="D46" s="177"/>
      <c r="E46" s="177"/>
      <c r="F46" s="177"/>
      <c r="G46" s="177"/>
      <c r="H46" s="177"/>
      <c r="I46" s="177"/>
      <c r="J46" s="177"/>
      <c r="K46" s="177"/>
      <c r="L46" s="177"/>
      <c r="M46" s="177"/>
      <c r="N46" s="146"/>
      <c r="O46" s="146"/>
    </row>
    <row r="47" spans="4:15" ht="31.5" customHeight="1" x14ac:dyDescent="0.25">
      <c r="D47" s="358" t="s">
        <v>165</v>
      </c>
      <c r="E47" s="358"/>
      <c r="F47" s="358"/>
      <c r="G47" s="37"/>
      <c r="H47" s="37"/>
      <c r="I47" s="37"/>
      <c r="J47" s="358" t="s">
        <v>614</v>
      </c>
      <c r="K47" s="358"/>
      <c r="L47" s="358"/>
      <c r="M47" s="358"/>
    </row>
    <row r="48" spans="4:15" ht="31.5" customHeight="1" x14ac:dyDescent="0.25">
      <c r="D48" s="147"/>
      <c r="E48" s="147" t="s">
        <v>368</v>
      </c>
      <c r="F48" s="147" t="s">
        <v>291</v>
      </c>
      <c r="G48" s="176" t="s">
        <v>290</v>
      </c>
      <c r="H48" s="176" t="s">
        <v>292</v>
      </c>
      <c r="I48" s="6"/>
      <c r="J48" s="147"/>
      <c r="K48" s="147"/>
      <c r="L48" s="147" t="s">
        <v>368</v>
      </c>
      <c r="M48" s="147" t="s">
        <v>291</v>
      </c>
      <c r="N48" s="176" t="s">
        <v>290</v>
      </c>
      <c r="O48" s="176" t="s">
        <v>292</v>
      </c>
    </row>
    <row r="49" spans="4:16" ht="90.75" customHeight="1" x14ac:dyDescent="0.25">
      <c r="D49" s="148" t="s">
        <v>114</v>
      </c>
      <c r="E49" s="148" t="s">
        <v>681</v>
      </c>
      <c r="F49" s="148" t="s">
        <v>682</v>
      </c>
      <c r="G49" s="148" t="s">
        <v>683</v>
      </c>
      <c r="H49" s="148" t="s">
        <v>684</v>
      </c>
      <c r="J49" s="148" t="s">
        <v>114</v>
      </c>
      <c r="K49" s="148" t="s">
        <v>617</v>
      </c>
      <c r="L49" s="148" t="s">
        <v>615</v>
      </c>
      <c r="M49" s="148" t="s">
        <v>616</v>
      </c>
      <c r="N49" s="148" t="s">
        <v>683</v>
      </c>
      <c r="O49" s="148" t="s">
        <v>684</v>
      </c>
    </row>
    <row r="50" spans="4:16" x14ac:dyDescent="0.25">
      <c r="D50" s="8">
        <v>2020</v>
      </c>
      <c r="E50" s="9">
        <f>E32</f>
        <v>0.27079999999999999</v>
      </c>
      <c r="F50" s="9">
        <f>E50</f>
        <v>0.27079999999999999</v>
      </c>
      <c r="G50" s="12">
        <f>E32</f>
        <v>0.27079999999999999</v>
      </c>
      <c r="H50" s="12">
        <f>G50</f>
        <v>0.27079999999999999</v>
      </c>
      <c r="I50" s="56"/>
      <c r="J50" s="8">
        <v>2020</v>
      </c>
      <c r="K50" s="16">
        <v>2152890</v>
      </c>
      <c r="L50" s="16">
        <f t="shared" ref="L50:L75" si="2">K50*E50</f>
        <v>583002.61199999996</v>
      </c>
      <c r="M50" s="16">
        <f t="shared" ref="M50:M75" si="3">K50*F50</f>
        <v>583002.61199999996</v>
      </c>
      <c r="N50" s="16">
        <f>K50*G50</f>
        <v>583002.61199999996</v>
      </c>
      <c r="O50" s="16">
        <f>H50*K50</f>
        <v>583002.61199999996</v>
      </c>
      <c r="P50" s="6"/>
    </row>
    <row r="51" spans="4:16" x14ac:dyDescent="0.25">
      <c r="D51" s="8">
        <v>2021</v>
      </c>
      <c r="E51" s="9">
        <f>E50</f>
        <v>0.27079999999999999</v>
      </c>
      <c r="F51" s="9">
        <f>F50</f>
        <v>0.27079999999999999</v>
      </c>
      <c r="G51" s="12">
        <f>G50</f>
        <v>0.27079999999999999</v>
      </c>
      <c r="H51" s="12">
        <f>G51</f>
        <v>0.27079999999999999</v>
      </c>
      <c r="I51" s="56"/>
      <c r="J51" s="8">
        <v>2021</v>
      </c>
      <c r="K51" s="16">
        <v>2186289.7511567506</v>
      </c>
      <c r="L51" s="16">
        <f t="shared" si="2"/>
        <v>592047.26461324806</v>
      </c>
      <c r="M51" s="16">
        <f t="shared" si="3"/>
        <v>592047.26461324806</v>
      </c>
      <c r="N51" s="16">
        <f t="shared" ref="N51:N75" si="4">K51*G51</f>
        <v>592047.26461324806</v>
      </c>
      <c r="O51" s="16">
        <f t="shared" ref="O51:O75" si="5">H51*K51</f>
        <v>592047.26461324806</v>
      </c>
    </row>
    <row r="52" spans="4:16" x14ac:dyDescent="0.25">
      <c r="D52" s="8">
        <v>2022</v>
      </c>
      <c r="E52" s="9">
        <f t="shared" ref="E52:E75" si="6">E51+$K$26</f>
        <v>0.27240833333333331</v>
      </c>
      <c r="F52" s="9">
        <f t="shared" ref="F52:F75" si="7">F51+$K$27</f>
        <v>0.27824982373984414</v>
      </c>
      <c r="G52" s="12">
        <f>G51+1%</f>
        <v>0.28079999999999999</v>
      </c>
      <c r="H52" s="12">
        <f>H51+1.55%</f>
        <v>0.2863</v>
      </c>
      <c r="I52" s="56"/>
      <c r="J52" s="8">
        <v>2022</v>
      </c>
      <c r="K52" s="16">
        <v>2220207.6631936817</v>
      </c>
      <c r="L52" s="16">
        <f t="shared" si="2"/>
        <v>604803.06918448547</v>
      </c>
      <c r="M52" s="16">
        <f t="shared" si="3"/>
        <v>617772.39094949316</v>
      </c>
      <c r="N52" s="16">
        <f t="shared" si="4"/>
        <v>623434.31182478578</v>
      </c>
      <c r="O52" s="16">
        <f t="shared" si="5"/>
        <v>635645.45397235104</v>
      </c>
    </row>
    <row r="53" spans="4:16" x14ac:dyDescent="0.25">
      <c r="D53" s="8">
        <v>2023</v>
      </c>
      <c r="E53" s="9">
        <f t="shared" si="6"/>
        <v>0.27401666666666663</v>
      </c>
      <c r="F53" s="9">
        <f t="shared" si="7"/>
        <v>0.28569964747968829</v>
      </c>
      <c r="G53" s="12">
        <f t="shared" ref="G53:G75" si="8">G52+1%</f>
        <v>0.2908</v>
      </c>
      <c r="H53" s="12">
        <f t="shared" ref="H53:H75" si="9">H52+1.55%</f>
        <v>0.30180000000000001</v>
      </c>
      <c r="I53" s="56"/>
      <c r="J53" s="8">
        <v>2023</v>
      </c>
      <c r="K53" s="16">
        <v>2254651.7748143305</v>
      </c>
      <c r="L53" s="16">
        <f t="shared" si="2"/>
        <v>617812.16382870672</v>
      </c>
      <c r="M53" s="16">
        <f t="shared" si="3"/>
        <v>644153.21725390782</v>
      </c>
      <c r="N53" s="16">
        <f t="shared" si="4"/>
        <v>655652.73611600732</v>
      </c>
      <c r="O53" s="16">
        <f t="shared" si="5"/>
        <v>680453.90563896496</v>
      </c>
    </row>
    <row r="54" spans="4:16" x14ac:dyDescent="0.25">
      <c r="D54" s="8">
        <v>2024</v>
      </c>
      <c r="E54" s="9">
        <f t="shared" si="6"/>
        <v>0.27562499999999995</v>
      </c>
      <c r="F54" s="9">
        <f t="shared" si="7"/>
        <v>0.29314947121953244</v>
      </c>
      <c r="G54" s="12">
        <f t="shared" si="8"/>
        <v>0.30080000000000001</v>
      </c>
      <c r="H54" s="12">
        <f t="shared" si="9"/>
        <v>0.31730000000000003</v>
      </c>
      <c r="I54" s="56"/>
      <c r="J54" s="8">
        <v>2024</v>
      </c>
      <c r="K54" s="16">
        <v>2289630.2494339929</v>
      </c>
      <c r="L54" s="16">
        <f t="shared" si="2"/>
        <v>631079.33750024415</v>
      </c>
      <c r="M54" s="16">
        <f t="shared" si="3"/>
        <v>671203.8969098212</v>
      </c>
      <c r="N54" s="16">
        <f t="shared" si="4"/>
        <v>688720.77902974514</v>
      </c>
      <c r="O54" s="16">
        <f t="shared" si="5"/>
        <v>726499.67814540595</v>
      </c>
    </row>
    <row r="55" spans="4:16" x14ac:dyDescent="0.25">
      <c r="D55" s="8">
        <v>2025</v>
      </c>
      <c r="E55" s="9">
        <f t="shared" si="6"/>
        <v>0.27723333333333328</v>
      </c>
      <c r="F55" s="9">
        <f t="shared" si="7"/>
        <v>0.3005992949593766</v>
      </c>
      <c r="G55" s="12">
        <f t="shared" si="8"/>
        <v>0.31080000000000002</v>
      </c>
      <c r="H55" s="12">
        <f t="shared" si="9"/>
        <v>0.33280000000000004</v>
      </c>
      <c r="I55" s="56"/>
      <c r="J55" s="8">
        <v>2025</v>
      </c>
      <c r="K55" s="16">
        <v>2325151.3771144892</v>
      </c>
      <c r="L55" s="16">
        <f t="shared" si="2"/>
        <v>644609.46678204008</v>
      </c>
      <c r="M55" s="16">
        <f t="shared" si="3"/>
        <v>698938.864634439</v>
      </c>
      <c r="N55" s="16">
        <f t="shared" si="4"/>
        <v>722657.04800718324</v>
      </c>
      <c r="O55" s="16">
        <f t="shared" si="5"/>
        <v>773810.37830370211</v>
      </c>
    </row>
    <row r="56" spans="4:16" x14ac:dyDescent="0.25">
      <c r="D56" s="8">
        <v>2026</v>
      </c>
      <c r="E56" s="9">
        <f t="shared" si="6"/>
        <v>0.2788416666666666</v>
      </c>
      <c r="F56" s="9">
        <f t="shared" si="7"/>
        <v>0.30804911869922075</v>
      </c>
      <c r="G56" s="12">
        <f>G55+1%</f>
        <v>0.32080000000000003</v>
      </c>
      <c r="H56" s="12">
        <f t="shared" si="9"/>
        <v>0.34830000000000005</v>
      </c>
      <c r="I56" s="56"/>
      <c r="J56" s="8">
        <v>2026</v>
      </c>
      <c r="K56" s="166">
        <f>K55+K55*1.54%</f>
        <v>2360958.7083220524</v>
      </c>
      <c r="L56" s="16">
        <f t="shared" si="2"/>
        <v>658333.66115970141</v>
      </c>
      <c r="M56" s="16">
        <f t="shared" si="3"/>
        <v>727291.24938385875</v>
      </c>
      <c r="N56" s="16">
        <f t="shared" si="4"/>
        <v>757395.55362971453</v>
      </c>
      <c r="O56" s="16">
        <f t="shared" si="5"/>
        <v>822321.91810857097</v>
      </c>
    </row>
    <row r="57" spans="4:16" x14ac:dyDescent="0.25">
      <c r="D57" s="8">
        <v>2027</v>
      </c>
      <c r="E57" s="9">
        <f t="shared" si="6"/>
        <v>0.28044999999999992</v>
      </c>
      <c r="F57" s="9">
        <f t="shared" si="7"/>
        <v>0.3154989424390649</v>
      </c>
      <c r="G57" s="175">
        <f>G56+0%</f>
        <v>0.32080000000000003</v>
      </c>
      <c r="H57" s="12">
        <f t="shared" si="9"/>
        <v>0.36380000000000007</v>
      </c>
      <c r="I57" s="56"/>
      <c r="J57" s="8">
        <v>2027</v>
      </c>
      <c r="K57" s="16">
        <f>K56+K56*1.53%</f>
        <v>2397081.37655938</v>
      </c>
      <c r="L57" s="16">
        <f t="shared" si="2"/>
        <v>672261.47205607791</v>
      </c>
      <c r="M57" s="16">
        <f t="shared" si="3"/>
        <v>756276.63924486225</v>
      </c>
      <c r="N57" s="16">
        <f t="shared" si="4"/>
        <v>768983.70560024912</v>
      </c>
      <c r="O57" s="16">
        <f t="shared" si="5"/>
        <v>872058.20479230257</v>
      </c>
    </row>
    <row r="58" spans="4:16" x14ac:dyDescent="0.25">
      <c r="D58" s="8">
        <v>2028</v>
      </c>
      <c r="E58" s="9">
        <f t="shared" si="6"/>
        <v>0.28205833333333324</v>
      </c>
      <c r="F58" s="9">
        <f t="shared" si="7"/>
        <v>0.32294876617890905</v>
      </c>
      <c r="G58" s="12">
        <f t="shared" si="8"/>
        <v>0.33080000000000004</v>
      </c>
      <c r="H58" s="12">
        <f t="shared" si="9"/>
        <v>0.37930000000000008</v>
      </c>
      <c r="I58" s="56"/>
      <c r="J58" s="8">
        <v>2028</v>
      </c>
      <c r="K58" s="16">
        <f>K57+K57*1.52%</f>
        <v>2433517.0134830824</v>
      </c>
      <c r="L58" s="16">
        <f t="shared" si="2"/>
        <v>686393.75296134886</v>
      </c>
      <c r="M58" s="16">
        <f t="shared" si="3"/>
        <v>785901.31697974505</v>
      </c>
      <c r="N58" s="16">
        <f t="shared" si="4"/>
        <v>805007.42806020379</v>
      </c>
      <c r="O58" s="16">
        <f t="shared" si="5"/>
        <v>923033.00321413332</v>
      </c>
    </row>
    <row r="59" spans="4:16" x14ac:dyDescent="0.25">
      <c r="D59" s="8">
        <v>2029</v>
      </c>
      <c r="E59" s="9">
        <f t="shared" si="6"/>
        <v>0.28366666666666657</v>
      </c>
      <c r="F59" s="9">
        <f t="shared" si="7"/>
        <v>0.3303985899187532</v>
      </c>
      <c r="G59" s="12">
        <f t="shared" si="8"/>
        <v>0.34080000000000005</v>
      </c>
      <c r="H59" s="12">
        <f t="shared" si="9"/>
        <v>0.3948000000000001</v>
      </c>
      <c r="I59" s="56"/>
      <c r="J59" s="8">
        <v>2029</v>
      </c>
      <c r="K59" s="16">
        <f>K58+K58*1.51%</f>
        <v>2470263.1203866769</v>
      </c>
      <c r="L59" s="16">
        <f t="shared" si="2"/>
        <v>700731.3051496871</v>
      </c>
      <c r="M59" s="16">
        <f t="shared" si="3"/>
        <v>816171.45170405728</v>
      </c>
      <c r="N59" s="16">
        <f t="shared" si="4"/>
        <v>841865.6714277796</v>
      </c>
      <c r="O59" s="16">
        <f t="shared" si="5"/>
        <v>975259.87992866023</v>
      </c>
    </row>
    <row r="60" spans="4:16" x14ac:dyDescent="0.25">
      <c r="D60" s="8">
        <v>2030</v>
      </c>
      <c r="E60" s="9">
        <f t="shared" si="6"/>
        <v>0.28527499999999989</v>
      </c>
      <c r="F60" s="9">
        <f t="shared" si="7"/>
        <v>0.33784841365859736</v>
      </c>
      <c r="G60" s="12">
        <f t="shared" si="8"/>
        <v>0.35080000000000006</v>
      </c>
      <c r="H60" s="12">
        <f t="shared" si="9"/>
        <v>0.41030000000000011</v>
      </c>
      <c r="I60" s="56"/>
      <c r="J60" s="8">
        <v>2030</v>
      </c>
      <c r="K60" s="16">
        <f>K59+K59*1.5%</f>
        <v>2507317.0671924772</v>
      </c>
      <c r="L60" s="16">
        <f t="shared" si="2"/>
        <v>715274.87634333363</v>
      </c>
      <c r="M60" s="16">
        <f t="shared" si="3"/>
        <v>847093.09369010513</v>
      </c>
      <c r="N60" s="16">
        <f t="shared" si="4"/>
        <v>879566.82717112114</v>
      </c>
      <c r="O60" s="16">
        <f t="shared" si="5"/>
        <v>1028752.1926690737</v>
      </c>
    </row>
    <row r="61" spans="4:16" x14ac:dyDescent="0.25">
      <c r="D61" s="8">
        <v>2031</v>
      </c>
      <c r="E61" s="9">
        <f t="shared" si="6"/>
        <v>0.28688333333333321</v>
      </c>
      <c r="F61" s="9">
        <f t="shared" si="7"/>
        <v>0.34529823739844151</v>
      </c>
      <c r="G61" s="12">
        <f t="shared" si="8"/>
        <v>0.36080000000000007</v>
      </c>
      <c r="H61" s="12">
        <f t="shared" si="9"/>
        <v>0.42580000000000012</v>
      </c>
      <c r="I61" s="56"/>
      <c r="J61" s="8">
        <v>2031</v>
      </c>
      <c r="K61" s="16">
        <f>K60+K60*1.49%</f>
        <v>2544676.0914936452</v>
      </c>
      <c r="L61" s="16">
        <f t="shared" si="2"/>
        <v>730025.1593813349</v>
      </c>
      <c r="M61" s="16">
        <f t="shared" si="3"/>
        <v>878672.16914271098</v>
      </c>
      <c r="N61" s="16">
        <f t="shared" si="4"/>
        <v>918119.13381090737</v>
      </c>
      <c r="O61" s="16">
        <f t="shared" si="5"/>
        <v>1083523.0797579945</v>
      </c>
    </row>
    <row r="62" spans="4:16" x14ac:dyDescent="0.25">
      <c r="D62" s="8">
        <v>2032</v>
      </c>
      <c r="E62" s="9">
        <f t="shared" si="6"/>
        <v>0.28849166666666654</v>
      </c>
      <c r="F62" s="9">
        <f t="shared" si="7"/>
        <v>0.35274806113828566</v>
      </c>
      <c r="G62" s="12">
        <f t="shared" si="8"/>
        <v>0.37080000000000007</v>
      </c>
      <c r="H62" s="12">
        <f t="shared" si="9"/>
        <v>0.44130000000000014</v>
      </c>
      <c r="I62" s="56"/>
      <c r="J62" s="8">
        <v>2032</v>
      </c>
      <c r="K62" s="16">
        <f>K61+K61*1.48%</f>
        <v>2582337.2976477509</v>
      </c>
      <c r="L62" s="16">
        <f t="shared" si="2"/>
        <v>744982.79089389544</v>
      </c>
      <c r="M62" s="16">
        <f t="shared" si="3"/>
        <v>910914.47495032428</v>
      </c>
      <c r="N62" s="16">
        <f t="shared" si="4"/>
        <v>957530.66996778629</v>
      </c>
      <c r="O62" s="16">
        <f t="shared" si="5"/>
        <v>1139585.4494519529</v>
      </c>
    </row>
    <row r="63" spans="4:16" x14ac:dyDescent="0.25">
      <c r="D63" s="8">
        <v>2033</v>
      </c>
      <c r="E63" s="9">
        <f t="shared" si="6"/>
        <v>0.29009999999999986</v>
      </c>
      <c r="F63" s="9">
        <f t="shared" si="7"/>
        <v>0.36019788487812981</v>
      </c>
      <c r="G63" s="12">
        <f t="shared" si="8"/>
        <v>0.38080000000000008</v>
      </c>
      <c r="H63" s="12">
        <f t="shared" si="9"/>
        <v>0.45680000000000015</v>
      </c>
      <c r="I63" s="56"/>
      <c r="J63" s="8">
        <v>2033</v>
      </c>
      <c r="K63" s="16">
        <f>K62+K62*1.47%</f>
        <v>2620297.6559231728</v>
      </c>
      <c r="L63" s="16">
        <f t="shared" si="2"/>
        <v>760148.34998331207</v>
      </c>
      <c r="M63" s="16">
        <f t="shared" si="3"/>
        <v>943825.67341464839</v>
      </c>
      <c r="N63" s="16">
        <f t="shared" si="4"/>
        <v>997809.34737554449</v>
      </c>
      <c r="O63" s="16">
        <f t="shared" si="5"/>
        <v>1196951.9692257058</v>
      </c>
    </row>
    <row r="64" spans="4:16" x14ac:dyDescent="0.25">
      <c r="D64" s="8">
        <v>2034</v>
      </c>
      <c r="E64" s="9">
        <f t="shared" si="6"/>
        <v>0.29170833333333318</v>
      </c>
      <c r="F64" s="9">
        <f t="shared" si="7"/>
        <v>0.36764770861797397</v>
      </c>
      <c r="G64" s="12">
        <f t="shared" si="8"/>
        <v>0.39080000000000009</v>
      </c>
      <c r="H64" s="12">
        <f t="shared" si="9"/>
        <v>0.47230000000000016</v>
      </c>
      <c r="I64" s="56"/>
      <c r="J64" s="8">
        <v>2034</v>
      </c>
      <c r="K64" s="16">
        <f>K63+K63*1.46%</f>
        <v>2658554.0016996511</v>
      </c>
      <c r="L64" s="16">
        <f t="shared" si="2"/>
        <v>775522.35691246868</v>
      </c>
      <c r="M64" s="16">
        <f t="shared" si="3"/>
        <v>977411.28696202196</v>
      </c>
      <c r="N64" s="16">
        <f t="shared" si="4"/>
        <v>1038962.9038642239</v>
      </c>
      <c r="O64" s="16">
        <f t="shared" si="5"/>
        <v>1255635.0550027457</v>
      </c>
    </row>
    <row r="65" spans="4:15" x14ac:dyDescent="0.25">
      <c r="D65" s="8">
        <v>2035</v>
      </c>
      <c r="E65" s="9">
        <f t="shared" si="6"/>
        <v>0.2933166666666665</v>
      </c>
      <c r="F65" s="9">
        <f t="shared" si="7"/>
        <v>0.37509753235781812</v>
      </c>
      <c r="G65" s="12">
        <f t="shared" si="8"/>
        <v>0.4008000000000001</v>
      </c>
      <c r="H65" s="12">
        <f t="shared" si="9"/>
        <v>0.48780000000000018</v>
      </c>
      <c r="I65" s="56"/>
      <c r="J65" s="8">
        <v>2035</v>
      </c>
      <c r="K65" s="16">
        <f>K64+K64*1.45%</f>
        <v>2697103.0347242961</v>
      </c>
      <c r="L65" s="16">
        <f t="shared" si="2"/>
        <v>791105.27180188103</v>
      </c>
      <c r="M65" s="16">
        <f t="shared" si="3"/>
        <v>1011676.692839866</v>
      </c>
      <c r="N65" s="16">
        <f t="shared" si="4"/>
        <v>1080998.8963174981</v>
      </c>
      <c r="O65" s="16">
        <f t="shared" si="5"/>
        <v>1315646.8603385121</v>
      </c>
    </row>
    <row r="66" spans="4:15" x14ac:dyDescent="0.25">
      <c r="D66" s="8">
        <v>2036</v>
      </c>
      <c r="E66" s="9">
        <f t="shared" si="6"/>
        <v>0.29492499999999983</v>
      </c>
      <c r="F66" s="9">
        <f>F65+$K$27</f>
        <v>0.38254735609766227</v>
      </c>
      <c r="G66" s="12">
        <f t="shared" si="8"/>
        <v>0.41080000000000011</v>
      </c>
      <c r="H66" s="12">
        <f t="shared" si="9"/>
        <v>0.50330000000000019</v>
      </c>
      <c r="I66" s="56"/>
      <c r="J66" s="8">
        <v>2036</v>
      </c>
      <c r="K66" s="16">
        <f>K65+K65*1.44%</f>
        <v>2735941.3184243259</v>
      </c>
      <c r="L66" s="16">
        <f t="shared" si="2"/>
        <v>806897.49333629385</v>
      </c>
      <c r="M66" s="16">
        <f t="shared" si="3"/>
        <v>1046627.1178015782</v>
      </c>
      <c r="N66" s="16">
        <f t="shared" si="4"/>
        <v>1123924.6936087133</v>
      </c>
      <c r="O66" s="16">
        <f t="shared" si="5"/>
        <v>1376999.2655629637</v>
      </c>
    </row>
    <row r="67" spans="4:15" x14ac:dyDescent="0.25">
      <c r="D67" s="8">
        <v>2037</v>
      </c>
      <c r="E67" s="9">
        <f t="shared" si="6"/>
        <v>0.29653333333333315</v>
      </c>
      <c r="F67" s="9">
        <f t="shared" si="7"/>
        <v>0.38999717983750642</v>
      </c>
      <c r="G67" s="175">
        <f>G66+0%</f>
        <v>0.41080000000000011</v>
      </c>
      <c r="H67" s="12">
        <f t="shared" si="9"/>
        <v>0.51880000000000015</v>
      </c>
      <c r="I67" s="56"/>
      <c r="J67" s="8">
        <v>2037</v>
      </c>
      <c r="K67" s="16">
        <f>K66+K66*1.43%</f>
        <v>2775065.2792777936</v>
      </c>
      <c r="L67" s="16">
        <f t="shared" si="2"/>
        <v>822899.35748184123</v>
      </c>
      <c r="M67" s="16">
        <f t="shared" si="3"/>
        <v>1082267.6327833217</v>
      </c>
      <c r="N67" s="16">
        <f t="shared" si="4"/>
        <v>1139996.8167273179</v>
      </c>
      <c r="O67" s="16">
        <f t="shared" si="5"/>
        <v>1439703.8668893198</v>
      </c>
    </row>
    <row r="68" spans="4:15" x14ac:dyDescent="0.25">
      <c r="D68" s="8">
        <v>2038</v>
      </c>
      <c r="E68" s="9">
        <f t="shared" si="6"/>
        <v>0.29814166666666647</v>
      </c>
      <c r="F68" s="9">
        <f t="shared" si="7"/>
        <v>0.39744700357735058</v>
      </c>
      <c r="G68" s="12">
        <f t="shared" si="8"/>
        <v>0.42080000000000012</v>
      </c>
      <c r="H68" s="12">
        <f t="shared" si="9"/>
        <v>0.53430000000000011</v>
      </c>
      <c r="I68" s="56"/>
      <c r="J68" s="8">
        <v>2038</v>
      </c>
      <c r="K68" s="16">
        <f>K67+K67*1.42%</f>
        <v>2814471.2062435383</v>
      </c>
      <c r="L68" s="16">
        <f t="shared" si="2"/>
        <v>839111.13621479168</v>
      </c>
      <c r="M68" s="16">
        <f t="shared" si="3"/>
        <v>1118603.1475762257</v>
      </c>
      <c r="N68" s="16">
        <f t="shared" si="4"/>
        <v>1184329.4835872813</v>
      </c>
      <c r="O68" s="16">
        <f t="shared" si="5"/>
        <v>1503771.9654959228</v>
      </c>
    </row>
    <row r="69" spans="4:15" x14ac:dyDescent="0.25">
      <c r="D69" s="8">
        <v>2039</v>
      </c>
      <c r="E69" s="9">
        <f t="shared" si="6"/>
        <v>0.29974999999999979</v>
      </c>
      <c r="F69" s="9">
        <f t="shared" si="7"/>
        <v>0.40489682731719473</v>
      </c>
      <c r="G69" s="12">
        <f t="shared" si="8"/>
        <v>0.43080000000000013</v>
      </c>
      <c r="H69" s="12">
        <f t="shared" si="9"/>
        <v>0.54980000000000007</v>
      </c>
      <c r="I69" s="56"/>
      <c r="J69" s="8">
        <v>2039</v>
      </c>
      <c r="K69" s="16">
        <f>K68+K68*1.41%</f>
        <v>2854155.2502515721</v>
      </c>
      <c r="L69" s="16">
        <f t="shared" si="2"/>
        <v>855533.03626290814</v>
      </c>
      <c r="M69" s="16">
        <f t="shared" si="3"/>
        <v>1155638.4054975754</v>
      </c>
      <c r="N69" s="16">
        <f t="shared" si="4"/>
        <v>1229570.0818083775</v>
      </c>
      <c r="O69" s="16">
        <f t="shared" si="5"/>
        <v>1569214.5565883145</v>
      </c>
    </row>
    <row r="70" spans="4:15" x14ac:dyDescent="0.25">
      <c r="D70" s="8">
        <v>2040</v>
      </c>
      <c r="E70" s="9">
        <f t="shared" si="6"/>
        <v>0.30135833333333312</v>
      </c>
      <c r="F70" s="9">
        <f t="shared" si="7"/>
        <v>0.41234665105703888</v>
      </c>
      <c r="G70" s="12">
        <f t="shared" si="8"/>
        <v>0.44080000000000014</v>
      </c>
      <c r="H70" s="12">
        <f t="shared" si="9"/>
        <v>0.56530000000000002</v>
      </c>
      <c r="I70" s="56"/>
      <c r="J70" s="8">
        <v>2040</v>
      </c>
      <c r="K70" s="16">
        <f>K69+K69*1.4%</f>
        <v>2894113.4237550939</v>
      </c>
      <c r="L70" s="16">
        <f t="shared" si="2"/>
        <v>872165.19786046154</v>
      </c>
      <c r="M70" s="16">
        <f t="shared" si="3"/>
        <v>1193377.9780646339</v>
      </c>
      <c r="N70" s="16">
        <f t="shared" si="4"/>
        <v>1275725.1971912459</v>
      </c>
      <c r="O70" s="16">
        <f t="shared" si="5"/>
        <v>1636042.3184487547</v>
      </c>
    </row>
    <row r="71" spans="4:15" x14ac:dyDescent="0.25">
      <c r="D71" s="8">
        <v>2041</v>
      </c>
      <c r="E71" s="9">
        <f t="shared" si="6"/>
        <v>0.30296666666666644</v>
      </c>
      <c r="F71" s="9">
        <f t="shared" si="7"/>
        <v>0.41979647479688303</v>
      </c>
      <c r="G71" s="12">
        <f t="shared" si="8"/>
        <v>0.45080000000000015</v>
      </c>
      <c r="H71" s="12">
        <f t="shared" si="9"/>
        <v>0.58079999999999998</v>
      </c>
      <c r="I71" s="56"/>
      <c r="J71" s="8">
        <v>2041</v>
      </c>
      <c r="K71" s="16">
        <f>K70+K70*1.39%</f>
        <v>2934341.6003452898</v>
      </c>
      <c r="L71" s="16">
        <f t="shared" si="2"/>
        <v>889007.69351794396</v>
      </c>
      <c r="M71" s="16">
        <f t="shared" si="3"/>
        <v>1231826.2596747968</v>
      </c>
      <c r="N71" s="16">
        <f t="shared" si="4"/>
        <v>1322801.1934356571</v>
      </c>
      <c r="O71" s="16">
        <f t="shared" si="5"/>
        <v>1704265.6014805443</v>
      </c>
    </row>
    <row r="72" spans="4:15" x14ac:dyDescent="0.25">
      <c r="D72" s="8">
        <v>2042</v>
      </c>
      <c r="E72" s="9">
        <f t="shared" si="6"/>
        <v>0.30457499999999976</v>
      </c>
      <c r="F72" s="9">
        <f t="shared" si="7"/>
        <v>0.42724629853672719</v>
      </c>
      <c r="G72" s="12">
        <f t="shared" si="8"/>
        <v>0.46080000000000015</v>
      </c>
      <c r="H72" s="12">
        <f t="shared" si="9"/>
        <v>0.59629999999999994</v>
      </c>
      <c r="I72" s="56"/>
      <c r="J72" s="8">
        <v>2042</v>
      </c>
      <c r="K72" s="16">
        <f>K71+K71*1.38%</f>
        <v>2974835.5144300549</v>
      </c>
      <c r="L72" s="16">
        <f t="shared" si="2"/>
        <v>906060.52680753323</v>
      </c>
      <c r="M72" s="16">
        <f t="shared" si="3"/>
        <v>1270987.4622958417</v>
      </c>
      <c r="N72" s="16">
        <f t="shared" si="4"/>
        <v>1370804.2050493697</v>
      </c>
      <c r="O72" s="16">
        <f t="shared" si="5"/>
        <v>1773894.4172546417</v>
      </c>
    </row>
    <row r="73" spans="4:15" x14ac:dyDescent="0.25">
      <c r="D73" s="8">
        <v>2043</v>
      </c>
      <c r="E73" s="9">
        <f t="shared" si="6"/>
        <v>0.30618333333333309</v>
      </c>
      <c r="F73" s="9">
        <f t="shared" si="7"/>
        <v>0.43469612227657134</v>
      </c>
      <c r="G73" s="12">
        <f t="shared" si="8"/>
        <v>0.47080000000000016</v>
      </c>
      <c r="H73" s="12">
        <f t="shared" si="9"/>
        <v>0.6117999999999999</v>
      </c>
      <c r="I73" s="56"/>
      <c r="J73" s="8">
        <v>2043</v>
      </c>
      <c r="K73" s="16">
        <f>K72+K72*1.37%</f>
        <v>3015590.7609777469</v>
      </c>
      <c r="L73" s="16">
        <f t="shared" si="2"/>
        <v>923323.63116536906</v>
      </c>
      <c r="M73" s="16">
        <f t="shared" si="3"/>
        <v>1310865.6101700815</v>
      </c>
      <c r="N73" s="16">
        <f t="shared" si="4"/>
        <v>1419740.1302683237</v>
      </c>
      <c r="O73" s="16">
        <f t="shared" si="5"/>
        <v>1844938.4275661854</v>
      </c>
    </row>
    <row r="74" spans="4:15" x14ac:dyDescent="0.25">
      <c r="D74" s="8">
        <v>2044</v>
      </c>
      <c r="E74" s="9">
        <f t="shared" si="6"/>
        <v>0.30779166666666641</v>
      </c>
      <c r="F74" s="9">
        <f t="shared" si="7"/>
        <v>0.44214594601641549</v>
      </c>
      <c r="G74" s="12">
        <f t="shared" si="8"/>
        <v>0.48080000000000017</v>
      </c>
      <c r="H74" s="12">
        <f t="shared" si="9"/>
        <v>0.62729999999999986</v>
      </c>
      <c r="I74" s="56"/>
      <c r="J74" s="8">
        <v>2044</v>
      </c>
      <c r="K74" s="16">
        <f>K73+K73*1.36%</f>
        <v>3056602.7953270441</v>
      </c>
      <c r="L74" s="16">
        <f t="shared" si="2"/>
        <v>940796.86871170229</v>
      </c>
      <c r="M74" s="16">
        <f t="shared" si="3"/>
        <v>1351464.534536296</v>
      </c>
      <c r="N74" s="16">
        <f t="shared" si="4"/>
        <v>1469614.6239932433</v>
      </c>
      <c r="O74" s="16">
        <f t="shared" si="5"/>
        <v>1917406.9335086544</v>
      </c>
    </row>
    <row r="75" spans="4:15" x14ac:dyDescent="0.25">
      <c r="D75" s="8">
        <v>2045</v>
      </c>
      <c r="E75" s="9">
        <f t="shared" si="6"/>
        <v>0.30939999999999973</v>
      </c>
      <c r="F75" s="9">
        <f t="shared" si="7"/>
        <v>0.44959576975625964</v>
      </c>
      <c r="G75" s="12">
        <f t="shared" si="8"/>
        <v>0.49080000000000018</v>
      </c>
      <c r="H75" s="12">
        <f t="shared" si="9"/>
        <v>0.64279999999999982</v>
      </c>
      <c r="I75" s="56"/>
      <c r="J75" s="8">
        <v>2045</v>
      </c>
      <c r="K75" s="16">
        <f>K74+K74*1.35%</f>
        <v>3097866.9330639592</v>
      </c>
      <c r="L75" s="16">
        <f t="shared" si="2"/>
        <v>958480.02908998821</v>
      </c>
      <c r="M75" s="16">
        <f t="shared" si="3"/>
        <v>1392787.868373354</v>
      </c>
      <c r="N75" s="16">
        <f t="shared" si="4"/>
        <v>1520433.0907477918</v>
      </c>
      <c r="O75" s="16">
        <f t="shared" si="5"/>
        <v>1991308.8645735125</v>
      </c>
    </row>
    <row r="76" spans="4:15" x14ac:dyDescent="0.25">
      <c r="E76" s="1" t="s">
        <v>145</v>
      </c>
      <c r="F76" s="56">
        <f>(F75-E75)</f>
        <v>0.14019576975625991</v>
      </c>
      <c r="G76" s="56">
        <f>(G75-E75)</f>
        <v>0.18140000000000045</v>
      </c>
      <c r="H76" s="56">
        <f>H75-E75</f>
        <v>0.33340000000000009</v>
      </c>
      <c r="K76" s="1" t="s">
        <v>712</v>
      </c>
      <c r="M76" s="161">
        <f>(M75-L75)</f>
        <v>434307.83928336576</v>
      </c>
      <c r="N76" s="161">
        <f>(N75-L75)</f>
        <v>561953.0616578036</v>
      </c>
      <c r="O76" s="161">
        <f>O75-L75</f>
        <v>1032828.8354835242</v>
      </c>
    </row>
  </sheetData>
  <mergeCells count="10">
    <mergeCell ref="F43:G43"/>
    <mergeCell ref="K43:L43"/>
    <mergeCell ref="D47:F47"/>
    <mergeCell ref="J47:M47"/>
    <mergeCell ref="D37:E37"/>
    <mergeCell ref="D9:O9"/>
    <mergeCell ref="D14:O14"/>
    <mergeCell ref="D16:O16"/>
    <mergeCell ref="D18:G18"/>
    <mergeCell ref="D36:O36"/>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Q154"/>
  <sheetViews>
    <sheetView workbookViewId="0">
      <selection sqref="A1:XFD1048576"/>
    </sheetView>
  </sheetViews>
  <sheetFormatPr baseColWidth="10" defaultRowHeight="15" x14ac:dyDescent="0.25"/>
  <cols>
    <col min="1" max="2" width="2.7109375" style="1" customWidth="1"/>
    <col min="3" max="3" width="2.7109375" style="4" customWidth="1"/>
    <col min="4" max="4" width="9.28515625" style="1" customWidth="1"/>
    <col min="5" max="5" width="20" style="1" customWidth="1"/>
    <col min="6" max="6" width="15" style="1" customWidth="1"/>
    <col min="7" max="7" width="16.7109375" style="1" customWidth="1"/>
    <col min="8" max="8" width="18.5703125" style="1" customWidth="1"/>
    <col min="9" max="9" width="13.5703125" style="1" customWidth="1"/>
    <col min="10" max="10" width="15.5703125" style="1" bestFit="1" customWidth="1"/>
    <col min="11" max="16384" width="11.42578125" style="1"/>
  </cols>
  <sheetData>
    <row r="7" spans="2:14" ht="21" x14ac:dyDescent="0.35">
      <c r="B7" s="29"/>
      <c r="C7" s="32"/>
      <c r="D7" s="29"/>
    </row>
    <row r="9" spans="2:14" ht="18.75" x14ac:dyDescent="0.3">
      <c r="D9" s="31" t="s">
        <v>164</v>
      </c>
    </row>
    <row r="11" spans="2:14" x14ac:dyDescent="0.25">
      <c r="D11" s="18" t="s">
        <v>138</v>
      </c>
    </row>
    <row r="12" spans="2:14" s="19" customFormat="1" x14ac:dyDescent="0.25">
      <c r="C12" s="20"/>
      <c r="D12" s="21"/>
    </row>
    <row r="13" spans="2:14" ht="27.75" customHeight="1" x14ac:dyDescent="0.25">
      <c r="D13" s="251" t="s">
        <v>134</v>
      </c>
      <c r="E13" s="251"/>
      <c r="F13" s="251"/>
      <c r="G13" s="251"/>
      <c r="H13" s="251"/>
      <c r="I13" s="251"/>
      <c r="J13" s="251"/>
      <c r="K13" s="251"/>
      <c r="L13" s="251"/>
      <c r="M13" s="251"/>
      <c r="N13" s="251"/>
    </row>
    <row r="16" spans="2:14" ht="15" customHeight="1" x14ac:dyDescent="0.25">
      <c r="D16" s="359" t="s">
        <v>131</v>
      </c>
      <c r="E16" s="359"/>
      <c r="F16" s="359"/>
      <c r="G16" s="359"/>
      <c r="H16" s="359"/>
    </row>
    <row r="17" spans="4:14" ht="30" x14ac:dyDescent="0.25">
      <c r="D17" s="148" t="s">
        <v>114</v>
      </c>
      <c r="E17" s="148" t="s">
        <v>128</v>
      </c>
      <c r="F17" s="148" t="s">
        <v>129</v>
      </c>
      <c r="G17" s="148" t="s">
        <v>130</v>
      </c>
      <c r="H17" s="148" t="s">
        <v>124</v>
      </c>
    </row>
    <row r="18" spans="4:14" x14ac:dyDescent="0.25">
      <c r="D18" s="8">
        <v>2015</v>
      </c>
      <c r="E18" s="16">
        <v>17528</v>
      </c>
      <c r="F18" s="17">
        <v>563030</v>
      </c>
      <c r="G18" s="11">
        <f t="shared" ref="G18:G23" si="0">E18/F18</f>
        <v>3.1131556044970962E-2</v>
      </c>
      <c r="H18" s="11"/>
      <c r="M18" s="1" t="s">
        <v>309</v>
      </c>
    </row>
    <row r="19" spans="4:14" x14ac:dyDescent="0.25">
      <c r="D19" s="8">
        <v>2016</v>
      </c>
      <c r="E19" s="16">
        <v>17226</v>
      </c>
      <c r="F19" s="17">
        <v>561903</v>
      </c>
      <c r="G19" s="11">
        <f t="shared" si="0"/>
        <v>3.0656536804395066E-2</v>
      </c>
      <c r="H19" s="11">
        <f>(E19-E18)/E18</f>
        <v>-1.7229575536284802E-2</v>
      </c>
    </row>
    <row r="20" spans="4:14" x14ac:dyDescent="0.25">
      <c r="D20" s="8">
        <v>2017</v>
      </c>
      <c r="E20" s="16">
        <v>17256</v>
      </c>
      <c r="F20" s="17">
        <v>590727</v>
      </c>
      <c r="G20" s="11">
        <f t="shared" si="0"/>
        <v>2.9211463163187058E-2</v>
      </c>
      <c r="H20" s="11">
        <f>(E20-E19)/E19</f>
        <v>1.7415534656913968E-3</v>
      </c>
      <c r="J20" s="7" t="s">
        <v>125</v>
      </c>
    </row>
    <row r="21" spans="4:14" x14ac:dyDescent="0.25">
      <c r="D21" s="8">
        <v>2018</v>
      </c>
      <c r="E21" s="16">
        <v>16540</v>
      </c>
      <c r="F21" s="17">
        <v>632541</v>
      </c>
      <c r="G21" s="11">
        <f t="shared" si="0"/>
        <v>2.6148502626707201E-2</v>
      </c>
      <c r="H21" s="11">
        <f>(E21-E20)/E20</f>
        <v>-4.1492814093648585E-2</v>
      </c>
      <c r="J21" s="15" t="s">
        <v>127</v>
      </c>
      <c r="K21" s="12">
        <f>AVERAGE(H19:H23)</f>
        <v>5.4269783062035988E-3</v>
      </c>
    </row>
    <row r="22" spans="4:14" x14ac:dyDescent="0.25">
      <c r="D22" s="8">
        <v>2019</v>
      </c>
      <c r="E22" s="16">
        <v>17229.962723226818</v>
      </c>
      <c r="F22" s="17">
        <v>658927.31867669977</v>
      </c>
      <c r="G22" s="11">
        <f t="shared" si="0"/>
        <v>2.6148502626707201E-2</v>
      </c>
      <c r="H22" s="11">
        <f>(E22-E21)/E21</f>
        <v>4.1714795842008323E-2</v>
      </c>
    </row>
    <row r="23" spans="4:14" x14ac:dyDescent="0.25">
      <c r="D23" s="8">
        <v>2020</v>
      </c>
      <c r="E23" s="16">
        <v>17960.529198488424</v>
      </c>
      <c r="F23" s="17">
        <v>686866.45101215644</v>
      </c>
      <c r="G23" s="11">
        <f t="shared" si="0"/>
        <v>2.6148502626707201E-2</v>
      </c>
      <c r="H23" s="11">
        <f>(E23-E22)/E22</f>
        <v>4.240093185325166E-2</v>
      </c>
    </row>
    <row r="24" spans="4:14" x14ac:dyDescent="0.25">
      <c r="D24" s="13" t="s">
        <v>132</v>
      </c>
    </row>
    <row r="27" spans="4:14" s="14" customFormat="1" ht="33" customHeight="1" x14ac:dyDescent="0.25">
      <c r="D27" s="251" t="s">
        <v>135</v>
      </c>
      <c r="E27" s="251"/>
      <c r="F27" s="251"/>
      <c r="G27" s="251"/>
      <c r="H27" s="251"/>
      <c r="I27" s="251"/>
      <c r="J27" s="251"/>
      <c r="K27" s="251"/>
      <c r="L27" s="251"/>
      <c r="M27" s="251"/>
      <c r="N27" s="251"/>
    </row>
    <row r="28" spans="4:14" s="14" customFormat="1" x14ac:dyDescent="0.25">
      <c r="D28" s="146"/>
      <c r="E28" s="146"/>
      <c r="F28" s="146"/>
      <c r="G28" s="146"/>
      <c r="H28" s="146"/>
      <c r="I28" s="146"/>
      <c r="J28" s="146"/>
      <c r="K28" s="146"/>
      <c r="L28" s="146"/>
      <c r="M28" s="146"/>
      <c r="N28" s="146"/>
    </row>
    <row r="29" spans="4:14" s="14" customFormat="1" ht="33" customHeight="1" x14ac:dyDescent="0.25">
      <c r="D29" s="251" t="s">
        <v>923</v>
      </c>
      <c r="E29" s="251"/>
      <c r="F29" s="251"/>
      <c r="G29" s="251"/>
      <c r="H29" s="251"/>
      <c r="I29" s="251"/>
      <c r="J29" s="251"/>
      <c r="K29" s="251"/>
      <c r="L29" s="251"/>
      <c r="M29" s="251"/>
      <c r="N29" s="251"/>
    </row>
    <row r="30" spans="4:14" s="14" customFormat="1" x14ac:dyDescent="0.25">
      <c r="D30" s="146"/>
      <c r="E30" s="146"/>
      <c r="F30" s="146"/>
      <c r="G30" s="146"/>
      <c r="H30" s="146"/>
      <c r="I30" s="146"/>
      <c r="J30" s="146"/>
      <c r="K30" s="146"/>
      <c r="L30" s="146"/>
      <c r="M30" s="146"/>
      <c r="N30" s="146"/>
    </row>
    <row r="31" spans="4:14" s="14" customFormat="1" x14ac:dyDescent="0.25">
      <c r="D31" s="146"/>
      <c r="E31" s="146"/>
      <c r="F31" s="146"/>
      <c r="G31" s="146"/>
      <c r="H31" s="146"/>
      <c r="I31" s="146"/>
      <c r="J31" s="146"/>
      <c r="K31" s="146"/>
      <c r="L31" s="146"/>
      <c r="M31" s="146"/>
      <c r="N31" s="146"/>
    </row>
    <row r="32" spans="4:14" s="14" customFormat="1" x14ac:dyDescent="0.25">
      <c r="D32" s="146"/>
      <c r="E32" s="146"/>
      <c r="F32" s="146"/>
      <c r="G32" s="146"/>
      <c r="H32" s="146"/>
      <c r="I32" s="146"/>
      <c r="J32" s="146"/>
      <c r="K32" s="146"/>
      <c r="L32" s="146"/>
      <c r="M32" s="146"/>
      <c r="N32" s="146"/>
    </row>
    <row r="33" spans="4:14" s="14" customFormat="1" x14ac:dyDescent="0.25">
      <c r="D33" s="232" t="s">
        <v>925</v>
      </c>
      <c r="E33" s="229"/>
      <c r="F33" s="229"/>
      <c r="G33" s="229"/>
      <c r="H33" s="229"/>
      <c r="I33" s="229"/>
      <c r="J33" s="229"/>
      <c r="K33" s="229"/>
      <c r="L33" s="229"/>
      <c r="M33" s="229"/>
      <c r="N33" s="229"/>
    </row>
    <row r="34" spans="4:14" s="14" customFormat="1" x14ac:dyDescent="0.25">
      <c r="D34" s="235" t="s">
        <v>924</v>
      </c>
      <c r="E34" s="234">
        <v>2.6100000000000002E-2</v>
      </c>
      <c r="F34" s="229"/>
      <c r="G34" s="229"/>
      <c r="H34" s="229"/>
      <c r="I34" s="229"/>
      <c r="J34" s="229"/>
      <c r="K34" s="229"/>
      <c r="L34" s="229"/>
      <c r="M34" s="229"/>
      <c r="N34" s="229"/>
    </row>
    <row r="35" spans="4:14" s="14" customFormat="1" x14ac:dyDescent="0.25">
      <c r="D35" s="146"/>
      <c r="E35" s="146"/>
      <c r="F35" s="146"/>
      <c r="G35" s="146"/>
      <c r="H35" s="146"/>
      <c r="I35" s="146"/>
      <c r="J35" s="146"/>
      <c r="K35" s="146"/>
      <c r="L35" s="146"/>
      <c r="M35" s="146"/>
      <c r="N35" s="146"/>
    </row>
    <row r="36" spans="4:14" ht="15" customHeight="1" x14ac:dyDescent="0.25">
      <c r="D36" s="370" t="s">
        <v>136</v>
      </c>
      <c r="E36" s="370"/>
      <c r="F36" s="370"/>
      <c r="G36" s="370"/>
      <c r="H36" s="370"/>
      <c r="I36" s="233"/>
    </row>
    <row r="37" spans="4:14" x14ac:dyDescent="0.25">
      <c r="D37" s="147"/>
      <c r="E37" s="230" t="s">
        <v>368</v>
      </c>
      <c r="F37" s="230" t="s">
        <v>291</v>
      </c>
      <c r="G37" s="176" t="s">
        <v>290</v>
      </c>
      <c r="H37" s="176" t="s">
        <v>292</v>
      </c>
    </row>
    <row r="38" spans="4:14" ht="75" x14ac:dyDescent="0.25">
      <c r="D38" s="148" t="s">
        <v>114</v>
      </c>
      <c r="E38" s="231" t="s">
        <v>615</v>
      </c>
      <c r="F38" s="231" t="s">
        <v>616</v>
      </c>
      <c r="G38" s="231" t="s">
        <v>683</v>
      </c>
      <c r="H38" s="231" t="s">
        <v>684</v>
      </c>
    </row>
    <row r="39" spans="4:14" x14ac:dyDescent="0.25">
      <c r="D39" s="8">
        <v>2020</v>
      </c>
      <c r="E39" s="16">
        <f>'P1'!L50*'P2'!$E$34</f>
        <v>15216.3681732</v>
      </c>
      <c r="F39" s="16">
        <f>'P1'!M50*'P2'!$E$34</f>
        <v>15216.3681732</v>
      </c>
      <c r="G39" s="16">
        <f>'P1'!N50*'P2'!$E$34</f>
        <v>15216.3681732</v>
      </c>
      <c r="H39" s="16">
        <f>'P1'!O50*'P2'!$E$34</f>
        <v>15216.3681732</v>
      </c>
    </row>
    <row r="40" spans="4:14" x14ac:dyDescent="0.25">
      <c r="D40" s="8">
        <v>2021</v>
      </c>
      <c r="E40" s="16">
        <f>'P1'!L51*'P2'!$E$34</f>
        <v>15452.433606405775</v>
      </c>
      <c r="F40" s="16">
        <f>'P1'!M51*'P2'!$E$34</f>
        <v>15452.433606405775</v>
      </c>
      <c r="G40" s="16">
        <f>'P1'!N51*'P2'!$E$34</f>
        <v>15452.433606405775</v>
      </c>
      <c r="H40" s="16">
        <f>'P1'!O51*'P2'!$E$34</f>
        <v>15452.433606405775</v>
      </c>
    </row>
    <row r="41" spans="4:14" x14ac:dyDescent="0.25">
      <c r="D41" s="8">
        <v>2022</v>
      </c>
      <c r="E41" s="16">
        <f>'P1'!L52*'P2'!$E$34</f>
        <v>15785.360105715072</v>
      </c>
      <c r="F41" s="16">
        <f>'P1'!M52*'P2'!$E$34</f>
        <v>16123.859403781773</v>
      </c>
      <c r="G41" s="16">
        <f>'P1'!N52*'P2'!$E$34</f>
        <v>16271.63553862691</v>
      </c>
      <c r="H41" s="16">
        <f>'P1'!O52*'P2'!$E$34</f>
        <v>16590.346348678362</v>
      </c>
    </row>
    <row r="42" spans="4:14" x14ac:dyDescent="0.25">
      <c r="D42" s="8">
        <v>2023</v>
      </c>
      <c r="E42" s="16">
        <f>'P1'!L53*'P2'!$E$34</f>
        <v>16124.897475929247</v>
      </c>
      <c r="F42" s="16">
        <f>'P1'!M53*'P2'!$E$34</f>
        <v>16812.398970326994</v>
      </c>
      <c r="G42" s="16">
        <f>'P1'!N53*'P2'!$E$34</f>
        <v>17112.536412627793</v>
      </c>
      <c r="H42" s="16">
        <f>'P1'!O53*'P2'!$E$34</f>
        <v>17759.846937176986</v>
      </c>
    </row>
    <row r="43" spans="4:14" x14ac:dyDescent="0.25">
      <c r="D43" s="8">
        <v>2024</v>
      </c>
      <c r="E43" s="16">
        <f>'P1'!L54*'P2'!$E$34</f>
        <v>16471.170708756374</v>
      </c>
      <c r="F43" s="16">
        <f>'P1'!M54*'P2'!$E$34</f>
        <v>17518.421709346334</v>
      </c>
      <c r="G43" s="16">
        <f>'P1'!N54*'P2'!$E$34</f>
        <v>17975.612332676348</v>
      </c>
      <c r="H43" s="16">
        <f>'P1'!O54*'P2'!$E$34</f>
        <v>18961.641599595096</v>
      </c>
    </row>
    <row r="44" spans="4:14" x14ac:dyDescent="0.25">
      <c r="D44" s="8">
        <v>2025</v>
      </c>
      <c r="E44" s="16">
        <f>'P1'!L55*'P2'!$E$34</f>
        <v>16824.307083011248</v>
      </c>
      <c r="F44" s="16">
        <f>'P1'!M55*'P2'!$E$34</f>
        <v>18242.304366958859</v>
      </c>
      <c r="G44" s="16">
        <f>'P1'!N55*'P2'!$E$34</f>
        <v>18861.348952987482</v>
      </c>
      <c r="H44" s="16">
        <f>'P1'!O55*'P2'!$E$34</f>
        <v>20196.450873726626</v>
      </c>
    </row>
    <row r="45" spans="4:14" x14ac:dyDescent="0.25">
      <c r="D45" s="8">
        <v>2026</v>
      </c>
      <c r="E45" s="16">
        <f>'P1'!L56*'P2'!$E$34</f>
        <v>17182.508556268207</v>
      </c>
      <c r="F45" s="16">
        <f>'P1'!M56*'P2'!$E$34</f>
        <v>18982.301608918715</v>
      </c>
      <c r="G45" s="16">
        <f>'P1'!N56*'P2'!$E$34</f>
        <v>19768.023949735551</v>
      </c>
      <c r="H45" s="16">
        <f>'P1'!O56*'P2'!$E$34</f>
        <v>21462.602062633705</v>
      </c>
    </row>
    <row r="46" spans="4:14" x14ac:dyDescent="0.25">
      <c r="D46" s="8">
        <v>2027</v>
      </c>
      <c r="E46" s="16">
        <f>'P1'!L57*'P2'!$E$34</f>
        <v>17546.024420663634</v>
      </c>
      <c r="F46" s="16">
        <f>'P1'!M57*'P2'!$E$34</f>
        <v>19738.820284290905</v>
      </c>
      <c r="G46" s="16">
        <f>'P1'!N57*'P2'!$E$34</f>
        <v>20070.474716166504</v>
      </c>
      <c r="H46" s="16">
        <f>'P1'!O57*'P2'!$E$34</f>
        <v>22760.7191450791</v>
      </c>
    </row>
    <row r="47" spans="4:14" x14ac:dyDescent="0.25">
      <c r="D47" s="8">
        <v>2028</v>
      </c>
      <c r="E47" s="16">
        <f>'P1'!L58*'P2'!$E$34</f>
        <v>17914.876952291208</v>
      </c>
      <c r="F47" s="16">
        <f>'P1'!M58*'P2'!$E$34</f>
        <v>20512.024373171349</v>
      </c>
      <c r="G47" s="16">
        <f>'P1'!N58*'P2'!$E$34</f>
        <v>21010.693872371321</v>
      </c>
      <c r="H47" s="16">
        <f>'P1'!O58*'P2'!$E$34</f>
        <v>24091.161383888881</v>
      </c>
    </row>
    <row r="48" spans="4:14" x14ac:dyDescent="0.25">
      <c r="D48" s="8">
        <v>2029</v>
      </c>
      <c r="E48" s="16">
        <f>'P1'!L59*'P2'!$E$34</f>
        <v>18289.087064406835</v>
      </c>
      <c r="F48" s="16">
        <f>'P1'!M59*'P2'!$E$34</f>
        <v>21302.074889475898</v>
      </c>
      <c r="G48" s="16">
        <f>'P1'!N59*'P2'!$E$34</f>
        <v>21972.694024265049</v>
      </c>
      <c r="H48" s="16">
        <f>'P1'!O59*'P2'!$E$34</f>
        <v>25454.282866138034</v>
      </c>
    </row>
    <row r="49" spans="4:8" x14ac:dyDescent="0.25">
      <c r="D49" s="8">
        <v>2030</v>
      </c>
      <c r="E49" s="16">
        <f>'P1'!L60*'P2'!$E$34</f>
        <v>18668.674272561009</v>
      </c>
      <c r="F49" s="16">
        <f>'P1'!M60*'P2'!$E$34</f>
        <v>22109.129745311744</v>
      </c>
      <c r="G49" s="16">
        <f>'P1'!N60*'P2'!$E$34</f>
        <v>22956.694189166265</v>
      </c>
      <c r="H49" s="16">
        <f>'P1'!O60*'P2'!$E$34</f>
        <v>26850.432228662827</v>
      </c>
    </row>
    <row r="50" spans="4:8" x14ac:dyDescent="0.25">
      <c r="D50" s="8">
        <v>2031</v>
      </c>
      <c r="E50" s="16">
        <f>'P1'!L61*'P2'!$E$34</f>
        <v>19053.656659852841</v>
      </c>
      <c r="F50" s="16">
        <f>'P1'!M61*'P2'!$E$34</f>
        <v>22933.343614624759</v>
      </c>
      <c r="G50" s="16">
        <f>'P1'!N61*'P2'!$E$34</f>
        <v>23962.909392464684</v>
      </c>
      <c r="H50" s="16">
        <f>'P1'!O61*'P2'!$E$34</f>
        <v>28279.952381683659</v>
      </c>
    </row>
    <row r="51" spans="4:8" x14ac:dyDescent="0.25">
      <c r="D51" s="8">
        <v>2032</v>
      </c>
      <c r="E51" s="16">
        <f>'P1'!L62*'P2'!$E$34</f>
        <v>19444.050842330671</v>
      </c>
      <c r="F51" s="16">
        <f>'P1'!M62*'P2'!$E$34</f>
        <v>23774.867796203464</v>
      </c>
      <c r="G51" s="16">
        <f>'P1'!N62*'P2'!$E$34</f>
        <v>24991.550486159224</v>
      </c>
      <c r="H51" s="16">
        <f>'P1'!O62*'P2'!$E$34</f>
        <v>29743.180230695973</v>
      </c>
    </row>
    <row r="52" spans="4:8" x14ac:dyDescent="0.25">
      <c r="D52" s="8">
        <v>2033</v>
      </c>
      <c r="E52" s="16">
        <f>'P1'!L63*'P2'!$E$34</f>
        <v>19839.871934564446</v>
      </c>
      <c r="F52" s="16">
        <f>'P1'!M63*'P2'!$E$34</f>
        <v>24633.850076122326</v>
      </c>
      <c r="G52" s="16">
        <f>'P1'!N63*'P2'!$E$34</f>
        <v>26042.823966501714</v>
      </c>
      <c r="H52" s="16">
        <f>'P1'!O63*'P2'!$E$34</f>
        <v>31240.446396790925</v>
      </c>
    </row>
    <row r="53" spans="4:8" x14ac:dyDescent="0.25">
      <c r="D53" s="8">
        <v>2034</v>
      </c>
      <c r="E53" s="16">
        <f>'P1'!L64*'P2'!$E$34</f>
        <v>20241.133515415433</v>
      </c>
      <c r="F53" s="16">
        <f>'P1'!M64*'P2'!$E$34</f>
        <v>25510.434589708773</v>
      </c>
      <c r="G53" s="16">
        <f>'P1'!N64*'P2'!$E$34</f>
        <v>27116.931790856244</v>
      </c>
      <c r="H53" s="16">
        <f>'P1'!O64*'P2'!$E$34</f>
        <v>32772.074935571662</v>
      </c>
    </row>
    <row r="54" spans="4:8" x14ac:dyDescent="0.25">
      <c r="D54" s="8">
        <v>2035</v>
      </c>
      <c r="E54" s="16">
        <f>'P1'!L65*'P2'!$E$34</f>
        <v>20647.847594029095</v>
      </c>
      <c r="F54" s="16">
        <f>'P1'!M65*'P2'!$E$34</f>
        <v>26404.761683120505</v>
      </c>
      <c r="G54" s="16">
        <f>'P1'!N65*'P2'!$E$34</f>
        <v>28214.071193886703</v>
      </c>
      <c r="H54" s="16">
        <f>'P1'!O65*'P2'!$E$34</f>
        <v>34338.383054835169</v>
      </c>
    </row>
    <row r="55" spans="4:8" x14ac:dyDescent="0.25">
      <c r="D55" s="8">
        <v>2036</v>
      </c>
      <c r="E55" s="16">
        <f>'P1'!L66*'P2'!$E$34</f>
        <v>21060.02457607727</v>
      </c>
      <c r="F55" s="16">
        <f>'P1'!M66*'P2'!$E$34</f>
        <v>27316.967774621193</v>
      </c>
      <c r="G55" s="16">
        <f>'P1'!N66*'P2'!$E$34</f>
        <v>29334.434503187418</v>
      </c>
      <c r="H55" s="16">
        <f>'P1'!O66*'P2'!$E$34</f>
        <v>35939.680831193356</v>
      </c>
    </row>
    <row r="56" spans="4:8" x14ac:dyDescent="0.25">
      <c r="D56" s="8">
        <v>2037</v>
      </c>
      <c r="E56" s="16">
        <f>'P1'!L67*'P2'!$E$34</f>
        <v>21477.673230276057</v>
      </c>
      <c r="F56" s="16">
        <f>'P1'!M67*'P2'!$E$34</f>
        <v>28247.185215644698</v>
      </c>
      <c r="G56" s="16">
        <f>'P1'!N67*'P2'!$E$34</f>
        <v>29753.916916582999</v>
      </c>
      <c r="H56" s="16">
        <f>'P1'!O67*'P2'!$E$34</f>
        <v>37576.270925811252</v>
      </c>
    </row>
    <row r="57" spans="4:8" x14ac:dyDescent="0.25">
      <c r="D57" s="8">
        <v>2038</v>
      </c>
      <c r="E57" s="16">
        <f>'P1'!L68*'P2'!$E$34</f>
        <v>21900.800655206065</v>
      </c>
      <c r="F57" s="16">
        <f>'P1'!M68*'P2'!$E$34</f>
        <v>29195.542151739493</v>
      </c>
      <c r="G57" s="16">
        <f>'P1'!N68*'P2'!$E$34</f>
        <v>30910.999521628044</v>
      </c>
      <c r="H57" s="16">
        <f>'P1'!O68*'P2'!$E$34</f>
        <v>39248.448299443589</v>
      </c>
    </row>
    <row r="58" spans="4:8" x14ac:dyDescent="0.25">
      <c r="D58" s="8">
        <v>2039</v>
      </c>
      <c r="E58" s="16">
        <f>'P1'!L69*'P2'!$E$34</f>
        <v>22329.412246461903</v>
      </c>
      <c r="F58" s="16">
        <f>'P1'!M69*'P2'!$E$34</f>
        <v>30162.162383486721</v>
      </c>
      <c r="G58" s="16">
        <f>'P1'!N69*'P2'!$E$34</f>
        <v>32091.779135198656</v>
      </c>
      <c r="H58" s="16">
        <f>'P1'!O69*'P2'!$E$34</f>
        <v>40956.49992695501</v>
      </c>
    </row>
    <row r="59" spans="4:8" x14ac:dyDescent="0.25">
      <c r="D59" s="8">
        <v>2040</v>
      </c>
      <c r="E59" s="16">
        <f>'P1'!L70*'P2'!$E$34</f>
        <v>22763.511664158046</v>
      </c>
      <c r="F59" s="16">
        <f>'P1'!M70*'P2'!$E$34</f>
        <v>31147.165227486948</v>
      </c>
      <c r="G59" s="16">
        <f>'P1'!N70*'P2'!$E$34</f>
        <v>33296.427646691518</v>
      </c>
      <c r="H59" s="16">
        <f>'P1'!O70*'P2'!$E$34</f>
        <v>42700.7045115125</v>
      </c>
    </row>
    <row r="60" spans="4:8" x14ac:dyDescent="0.25">
      <c r="D60" s="8">
        <v>2041</v>
      </c>
      <c r="E60" s="16">
        <f>'P1'!L71*'P2'!$E$34</f>
        <v>23203.100800818338</v>
      </c>
      <c r="F60" s="16">
        <f>'P1'!M71*'P2'!$E$34</f>
        <v>32150.665377512199</v>
      </c>
      <c r="G60" s="16">
        <f>'P1'!N71*'P2'!$E$34</f>
        <v>34525.11114867065</v>
      </c>
      <c r="H60" s="16">
        <f>'P1'!O71*'P2'!$E$34</f>
        <v>44481.332198642209</v>
      </c>
    </row>
    <row r="61" spans="4:8" x14ac:dyDescent="0.25">
      <c r="D61" s="8">
        <v>2042</v>
      </c>
      <c r="E61" s="16">
        <f>'P1'!L72*'P2'!$E$34</f>
        <v>23648.179749676619</v>
      </c>
      <c r="F61" s="16">
        <f>'P1'!M72*'P2'!$E$34</f>
        <v>33172.772765921472</v>
      </c>
      <c r="G61" s="16">
        <f>'P1'!N72*'P2'!$E$34</f>
        <v>35777.989751788555</v>
      </c>
      <c r="H61" s="16">
        <f>'P1'!O72*'P2'!$E$34</f>
        <v>46298.64429034615</v>
      </c>
    </row>
    <row r="62" spans="4:8" x14ac:dyDescent="0.25">
      <c r="D62" s="8">
        <v>2043</v>
      </c>
      <c r="E62" s="16">
        <f>'P1'!L73*'P2'!$E$34</f>
        <v>24098.746773416133</v>
      </c>
      <c r="F62" s="16">
        <f>'P1'!M73*'P2'!$E$34</f>
        <v>34213.592425439128</v>
      </c>
      <c r="G62" s="16">
        <f>'P1'!N73*'P2'!$E$34</f>
        <v>37055.217400003254</v>
      </c>
      <c r="H62" s="16">
        <f>'P1'!O73*'P2'!$E$34</f>
        <v>48152.892959477438</v>
      </c>
    </row>
    <row r="63" spans="4:8" x14ac:dyDescent="0.25">
      <c r="D63" s="8">
        <v>2044</v>
      </c>
      <c r="E63" s="16">
        <f>'P1'!L74*'P2'!$E$34</f>
        <v>24554.798273375432</v>
      </c>
      <c r="F63" s="16">
        <f>'P1'!M74*'P2'!$E$34</f>
        <v>35273.22435139733</v>
      </c>
      <c r="G63" s="16">
        <f>'P1'!N74*'P2'!$E$34</f>
        <v>38356.941686223654</v>
      </c>
      <c r="H63" s="16">
        <f>'P1'!O74*'P2'!$E$34</f>
        <v>50044.320964575883</v>
      </c>
    </row>
    <row r="64" spans="4:8" x14ac:dyDescent="0.25">
      <c r="D64" s="8">
        <v>2045</v>
      </c>
      <c r="E64" s="16">
        <f>'P1'!L75*'P2'!$E$34</f>
        <v>25016.328759248692</v>
      </c>
      <c r="F64" s="16">
        <f>'P1'!M75*'P2'!$E$34</f>
        <v>36351.763364544538</v>
      </c>
      <c r="G64" s="16">
        <f>'P1'!N75*'P2'!$E$34</f>
        <v>39683.303668517372</v>
      </c>
      <c r="H64" s="16">
        <f>'P1'!O75*'P2'!$E$34</f>
        <v>51973.16136536868</v>
      </c>
    </row>
    <row r="66" spans="4:14" x14ac:dyDescent="0.25">
      <c r="D66" s="18" t="s">
        <v>139</v>
      </c>
    </row>
    <row r="68" spans="4:14" ht="43.5" customHeight="1" x14ac:dyDescent="0.25">
      <c r="D68" s="251" t="s">
        <v>149</v>
      </c>
      <c r="E68" s="251"/>
      <c r="F68" s="251"/>
      <c r="G68" s="251"/>
      <c r="H68" s="251"/>
      <c r="I68" s="251"/>
      <c r="J68" s="251"/>
      <c r="K68" s="251"/>
      <c r="L68" s="251"/>
      <c r="M68" s="251"/>
      <c r="N68" s="251"/>
    </row>
    <row r="69" spans="4:14" x14ac:dyDescent="0.25">
      <c r="D69" s="146"/>
      <c r="E69" s="146"/>
      <c r="F69" s="146"/>
      <c r="G69" s="146"/>
      <c r="H69" s="146"/>
      <c r="I69" s="146"/>
      <c r="J69" s="146"/>
      <c r="K69" s="146"/>
      <c r="L69" s="146"/>
      <c r="M69" s="146"/>
      <c r="N69" s="146"/>
    </row>
    <row r="70" spans="4:14" ht="28.5" customHeight="1" x14ac:dyDescent="0.25">
      <c r="D70" s="251" t="s">
        <v>150</v>
      </c>
      <c r="E70" s="251"/>
      <c r="F70" s="251"/>
      <c r="G70" s="251"/>
      <c r="H70" s="251"/>
      <c r="I70" s="251"/>
      <c r="J70" s="251"/>
      <c r="K70" s="251"/>
      <c r="L70" s="251"/>
      <c r="M70" s="251"/>
      <c r="N70" s="251"/>
    </row>
    <row r="71" spans="4:14" x14ac:dyDescent="0.25">
      <c r="D71" s="146"/>
      <c r="E71" s="146"/>
      <c r="F71" s="146"/>
      <c r="G71" s="146"/>
      <c r="H71" s="146"/>
      <c r="I71" s="146"/>
      <c r="J71" s="146"/>
      <c r="K71" s="146"/>
      <c r="L71" s="146"/>
      <c r="M71" s="146"/>
      <c r="N71" s="146"/>
    </row>
    <row r="72" spans="4:14" x14ac:dyDescent="0.25">
      <c r="D72" s="366" t="s">
        <v>148</v>
      </c>
      <c r="E72" s="366"/>
      <c r="F72" s="366"/>
      <c r="G72" s="366"/>
      <c r="H72" s="366"/>
      <c r="I72" s="366"/>
    </row>
    <row r="73" spans="4:14" x14ac:dyDescent="0.25">
      <c r="D73" s="369" t="s">
        <v>114</v>
      </c>
      <c r="E73" s="369" t="s">
        <v>144</v>
      </c>
      <c r="F73" s="369"/>
      <c r="G73" s="369"/>
      <c r="H73" s="369" t="s">
        <v>145</v>
      </c>
      <c r="I73" s="369"/>
    </row>
    <row r="74" spans="4:14" ht="30" x14ac:dyDescent="0.25">
      <c r="D74" s="369"/>
      <c r="E74" s="148" t="s">
        <v>143</v>
      </c>
      <c r="F74" s="148" t="s">
        <v>141</v>
      </c>
      <c r="G74" s="148" t="s">
        <v>142</v>
      </c>
      <c r="H74" s="148" t="s">
        <v>146</v>
      </c>
      <c r="I74" s="148" t="s">
        <v>147</v>
      </c>
    </row>
    <row r="75" spans="4:14" x14ac:dyDescent="0.25">
      <c r="D75" s="8">
        <v>2013</v>
      </c>
      <c r="E75" s="16">
        <v>0</v>
      </c>
      <c r="F75" s="16">
        <v>4184</v>
      </c>
      <c r="G75" s="16">
        <v>111570</v>
      </c>
      <c r="H75" s="11">
        <f>E75/F75</f>
        <v>0</v>
      </c>
      <c r="I75" s="11">
        <f>F75/G75</f>
        <v>3.7501120372860089E-2</v>
      </c>
    </row>
    <row r="76" spans="4:14" x14ac:dyDescent="0.25">
      <c r="D76" s="8">
        <v>2014</v>
      </c>
      <c r="E76" s="16">
        <v>0</v>
      </c>
      <c r="F76" s="16">
        <v>2969</v>
      </c>
      <c r="G76" s="16">
        <v>103217</v>
      </c>
      <c r="H76" s="11">
        <f t="shared" ref="H76:I82" si="1">E76/F76</f>
        <v>0</v>
      </c>
      <c r="I76" s="11">
        <f t="shared" si="1"/>
        <v>2.8764641483476558E-2</v>
      </c>
    </row>
    <row r="77" spans="4:14" x14ac:dyDescent="0.25">
      <c r="D77" s="8">
        <v>2015</v>
      </c>
      <c r="E77" s="16">
        <v>0</v>
      </c>
      <c r="F77" s="16">
        <v>5315</v>
      </c>
      <c r="G77" s="16">
        <v>151270</v>
      </c>
      <c r="H77" s="11">
        <f t="shared" si="1"/>
        <v>0</v>
      </c>
      <c r="I77" s="11">
        <f t="shared" si="1"/>
        <v>3.5135849804984465E-2</v>
      </c>
    </row>
    <row r="78" spans="4:14" x14ac:dyDescent="0.25">
      <c r="D78" s="8">
        <v>2016</v>
      </c>
      <c r="E78" s="16">
        <v>0</v>
      </c>
      <c r="F78" s="16">
        <v>4576</v>
      </c>
      <c r="G78" s="16">
        <v>156258</v>
      </c>
      <c r="H78" s="11">
        <f t="shared" si="1"/>
        <v>0</v>
      </c>
      <c r="I78" s="11">
        <f t="shared" si="1"/>
        <v>2.928490061308861E-2</v>
      </c>
    </row>
    <row r="79" spans="4:14" x14ac:dyDescent="0.25">
      <c r="D79" s="8">
        <v>2017</v>
      </c>
      <c r="E79" s="16">
        <v>0</v>
      </c>
      <c r="F79" s="16">
        <v>4185</v>
      </c>
      <c r="G79" s="16">
        <v>134141</v>
      </c>
      <c r="H79" s="11">
        <f t="shared" si="1"/>
        <v>0</v>
      </c>
      <c r="I79" s="11">
        <f t="shared" si="1"/>
        <v>3.1198514995415271E-2</v>
      </c>
    </row>
    <row r="80" spans="4:14" x14ac:dyDescent="0.25">
      <c r="D80" s="8">
        <v>2018</v>
      </c>
      <c r="E80" s="16">
        <v>27</v>
      </c>
      <c r="F80" s="16">
        <v>4275</v>
      </c>
      <c r="G80" s="16">
        <v>118908</v>
      </c>
      <c r="H80" s="11">
        <f t="shared" si="1"/>
        <v>6.3157894736842104E-3</v>
      </c>
      <c r="I80" s="11">
        <f t="shared" si="1"/>
        <v>3.5952164698758705E-2</v>
      </c>
    </row>
    <row r="81" spans="4:14" x14ac:dyDescent="0.25">
      <c r="D81" s="8">
        <v>2019</v>
      </c>
      <c r="E81" s="16">
        <v>117</v>
      </c>
      <c r="F81" s="16">
        <v>3842</v>
      </c>
      <c r="G81" s="16">
        <v>119054</v>
      </c>
      <c r="H81" s="11">
        <f t="shared" si="1"/>
        <v>3.0452889120249869E-2</v>
      </c>
      <c r="I81" s="11">
        <f t="shared" si="1"/>
        <v>3.2271070270633494E-2</v>
      </c>
      <c r="J81" s="23"/>
    </row>
    <row r="82" spans="4:14" x14ac:dyDescent="0.25">
      <c r="D82" s="8">
        <v>2020</v>
      </c>
      <c r="E82" s="16">
        <v>181</v>
      </c>
      <c r="F82" s="16">
        <v>3307</v>
      </c>
      <c r="G82" s="16">
        <v>120800</v>
      </c>
      <c r="H82" s="11">
        <f t="shared" si="1"/>
        <v>5.4732385848200789E-2</v>
      </c>
      <c r="I82" s="11">
        <f t="shared" si="1"/>
        <v>2.7375827814569535E-2</v>
      </c>
    </row>
    <row r="83" spans="4:14" x14ac:dyDescent="0.25">
      <c r="D83" s="13" t="s">
        <v>132</v>
      </c>
    </row>
    <row r="84" spans="4:14" x14ac:dyDescent="0.25">
      <c r="D84" s="13"/>
    </row>
    <row r="85" spans="4:14" x14ac:dyDescent="0.25">
      <c r="D85" s="13"/>
    </row>
    <row r="86" spans="4:14" x14ac:dyDescent="0.25">
      <c r="D86" s="13"/>
    </row>
    <row r="88" spans="4:14" x14ac:dyDescent="0.25">
      <c r="F88" s="6" t="s">
        <v>151</v>
      </c>
      <c r="H88" s="9">
        <f>(E82-E81)/E81</f>
        <v>0.54700854700854706</v>
      </c>
    </row>
    <row r="91" spans="4:14" ht="43.5" customHeight="1" x14ac:dyDescent="0.25">
      <c r="D91" s="251" t="s">
        <v>152</v>
      </c>
      <c r="E91" s="251"/>
      <c r="F91" s="251"/>
      <c r="G91" s="251"/>
      <c r="H91" s="251"/>
      <c r="I91" s="251"/>
      <c r="J91" s="251"/>
      <c r="K91" s="251"/>
      <c r="L91" s="251"/>
      <c r="M91" s="251"/>
      <c r="N91" s="251"/>
    </row>
    <row r="96" spans="4:14" x14ac:dyDescent="0.25">
      <c r="D96" s="359" t="s">
        <v>620</v>
      </c>
      <c r="E96" s="359"/>
      <c r="F96" s="359"/>
      <c r="G96" s="359"/>
      <c r="H96" s="359"/>
      <c r="I96" s="359"/>
      <c r="J96" s="359"/>
      <c r="K96" s="359"/>
      <c r="L96" s="359"/>
      <c r="M96" s="359"/>
    </row>
    <row r="97" spans="4:16" x14ac:dyDescent="0.25">
      <c r="D97" s="367" t="s">
        <v>154</v>
      </c>
      <c r="E97" s="368"/>
      <c r="F97" s="148">
        <v>2013</v>
      </c>
      <c r="G97" s="148">
        <v>2014</v>
      </c>
      <c r="H97" s="148">
        <v>2015</v>
      </c>
      <c r="I97" s="148">
        <v>2016</v>
      </c>
      <c r="J97" s="148">
        <v>2017</v>
      </c>
      <c r="K97" s="148">
        <v>2018</v>
      </c>
      <c r="L97" s="148">
        <v>2019</v>
      </c>
      <c r="M97" s="148">
        <v>2020</v>
      </c>
    </row>
    <row r="98" spans="4:16" x14ac:dyDescent="0.25">
      <c r="D98" s="362" t="s">
        <v>155</v>
      </c>
      <c r="E98" s="363"/>
      <c r="F98" s="24">
        <v>8</v>
      </c>
      <c r="G98" s="24">
        <v>6</v>
      </c>
      <c r="H98" s="24">
        <v>9</v>
      </c>
      <c r="I98" s="16">
        <v>12</v>
      </c>
      <c r="J98" s="17">
        <v>19</v>
      </c>
      <c r="K98" s="17">
        <v>13</v>
      </c>
      <c r="L98" s="16">
        <v>31</v>
      </c>
      <c r="M98" s="16">
        <v>56</v>
      </c>
    </row>
    <row r="99" spans="4:16" x14ac:dyDescent="0.25">
      <c r="D99" s="362" t="s">
        <v>156</v>
      </c>
      <c r="E99" s="363"/>
      <c r="F99" s="24">
        <v>155</v>
      </c>
      <c r="G99" s="24">
        <v>86</v>
      </c>
      <c r="H99" s="24">
        <v>146</v>
      </c>
      <c r="I99" s="16">
        <v>137</v>
      </c>
      <c r="J99" s="17">
        <v>101</v>
      </c>
      <c r="K99" s="17">
        <v>151</v>
      </c>
      <c r="L99" s="16">
        <v>144</v>
      </c>
      <c r="M99" s="16">
        <v>86</v>
      </c>
    </row>
    <row r="100" spans="4:16" x14ac:dyDescent="0.25">
      <c r="D100" s="362" t="s">
        <v>157</v>
      </c>
      <c r="E100" s="363"/>
      <c r="F100" s="24">
        <v>23</v>
      </c>
      <c r="G100" s="24">
        <v>16</v>
      </c>
      <c r="H100" s="24">
        <v>35</v>
      </c>
      <c r="I100" s="16">
        <v>44</v>
      </c>
      <c r="J100" s="17">
        <v>39</v>
      </c>
      <c r="K100" s="17">
        <v>53</v>
      </c>
      <c r="L100" s="16">
        <v>81</v>
      </c>
      <c r="M100" s="16">
        <v>89</v>
      </c>
    </row>
    <row r="101" spans="4:16" x14ac:dyDescent="0.25">
      <c r="D101" s="362" t="s">
        <v>158</v>
      </c>
      <c r="E101" s="363"/>
      <c r="F101" s="24">
        <v>5</v>
      </c>
      <c r="G101" s="24">
        <v>4</v>
      </c>
      <c r="H101" s="24">
        <v>13</v>
      </c>
      <c r="I101" s="16">
        <v>11</v>
      </c>
      <c r="J101" s="17">
        <v>5</v>
      </c>
      <c r="K101" s="17">
        <v>8</v>
      </c>
      <c r="L101" s="16">
        <v>19</v>
      </c>
      <c r="M101" s="16">
        <v>29</v>
      </c>
    </row>
    <row r="102" spans="4:16" x14ac:dyDescent="0.25">
      <c r="D102" s="362" t="s">
        <v>159</v>
      </c>
      <c r="E102" s="363"/>
      <c r="F102" s="24">
        <v>4</v>
      </c>
      <c r="G102" s="24">
        <v>27</v>
      </c>
      <c r="H102" s="24">
        <v>4</v>
      </c>
      <c r="I102" s="16">
        <v>18</v>
      </c>
      <c r="J102" s="17">
        <v>12</v>
      </c>
      <c r="K102" s="17">
        <v>14</v>
      </c>
      <c r="L102" s="16">
        <v>13</v>
      </c>
      <c r="M102" s="16">
        <v>29</v>
      </c>
    </row>
    <row r="103" spans="4:16" x14ac:dyDescent="0.25">
      <c r="D103" s="362" t="s">
        <v>160</v>
      </c>
      <c r="E103" s="363"/>
      <c r="F103" s="24">
        <v>0</v>
      </c>
      <c r="G103" s="24">
        <v>0</v>
      </c>
      <c r="H103" s="24">
        <v>0</v>
      </c>
      <c r="I103" s="16">
        <v>0</v>
      </c>
      <c r="J103" s="17">
        <v>2</v>
      </c>
      <c r="K103" s="17">
        <v>0</v>
      </c>
      <c r="L103" s="16">
        <v>12</v>
      </c>
      <c r="M103" s="16">
        <v>28</v>
      </c>
    </row>
    <row r="104" spans="4:16" x14ac:dyDescent="0.25">
      <c r="D104" s="362" t="s">
        <v>161</v>
      </c>
      <c r="E104" s="363"/>
      <c r="F104" s="24">
        <v>78</v>
      </c>
      <c r="G104" s="24">
        <v>110</v>
      </c>
      <c r="H104" s="24">
        <v>200</v>
      </c>
      <c r="I104" s="16">
        <v>157</v>
      </c>
      <c r="J104" s="17">
        <v>232</v>
      </c>
      <c r="K104" s="17">
        <v>169</v>
      </c>
      <c r="L104" s="16">
        <v>200</v>
      </c>
      <c r="M104" s="16">
        <v>185</v>
      </c>
    </row>
    <row r="105" spans="4:16" x14ac:dyDescent="0.25">
      <c r="D105" s="362"/>
      <c r="E105" s="363"/>
      <c r="F105" s="24"/>
      <c r="G105" s="24"/>
      <c r="H105" s="24"/>
      <c r="I105" s="16"/>
      <c r="J105" s="17"/>
      <c r="K105" s="17"/>
      <c r="L105" s="16"/>
      <c r="M105" s="16"/>
    </row>
    <row r="106" spans="4:16" x14ac:dyDescent="0.25">
      <c r="D106" s="364" t="s">
        <v>142</v>
      </c>
      <c r="E106" s="365"/>
      <c r="F106" s="25">
        <f t="shared" ref="F106:M106" si="2">SUM(F98:F105)</f>
        <v>273</v>
      </c>
      <c r="G106" s="25">
        <f t="shared" si="2"/>
        <v>249</v>
      </c>
      <c r="H106" s="25">
        <f t="shared" si="2"/>
        <v>407</v>
      </c>
      <c r="I106" s="25">
        <f t="shared" si="2"/>
        <v>379</v>
      </c>
      <c r="J106" s="25">
        <f t="shared" si="2"/>
        <v>410</v>
      </c>
      <c r="K106" s="25">
        <f t="shared" si="2"/>
        <v>408</v>
      </c>
      <c r="L106" s="25">
        <f t="shared" si="2"/>
        <v>500</v>
      </c>
      <c r="M106" s="25">
        <f t="shared" si="2"/>
        <v>502</v>
      </c>
      <c r="O106" s="7" t="s">
        <v>125</v>
      </c>
    </row>
    <row r="107" spans="4:16" x14ac:dyDescent="0.25">
      <c r="D107" s="364" t="s">
        <v>151</v>
      </c>
      <c r="E107" s="365"/>
      <c r="F107" s="25"/>
      <c r="G107" s="27">
        <f t="shared" ref="G107:M107" si="3">(G106-F106)/F106</f>
        <v>-8.7912087912087919E-2</v>
      </c>
      <c r="H107" s="27">
        <f t="shared" si="3"/>
        <v>0.63453815261044177</v>
      </c>
      <c r="I107" s="27">
        <f t="shared" si="3"/>
        <v>-6.8796068796068796E-2</v>
      </c>
      <c r="J107" s="27">
        <f t="shared" si="3"/>
        <v>8.1794195250659632E-2</v>
      </c>
      <c r="K107" s="27">
        <f t="shared" si="3"/>
        <v>-4.8780487804878049E-3</v>
      </c>
      <c r="L107" s="27">
        <f t="shared" si="3"/>
        <v>0.22549019607843138</v>
      </c>
      <c r="M107" s="27">
        <f t="shared" si="3"/>
        <v>4.0000000000000001E-3</v>
      </c>
      <c r="O107" s="15" t="s">
        <v>127</v>
      </c>
      <c r="P107" s="12">
        <f>AVERAGE(G107:M107)</f>
        <v>0.11203376263584118</v>
      </c>
    </row>
    <row r="108" spans="4:16" x14ac:dyDescent="0.25">
      <c r="D108" s="26" t="s">
        <v>621</v>
      </c>
    </row>
    <row r="112" spans="4:16" x14ac:dyDescent="0.25">
      <c r="D112" s="366" t="s">
        <v>623</v>
      </c>
      <c r="E112" s="366"/>
      <c r="F112" s="366"/>
      <c r="G112" s="366"/>
      <c r="H112" s="366"/>
      <c r="I112" s="366"/>
      <c r="J112" s="366"/>
      <c r="K112" s="366"/>
      <c r="L112" s="366"/>
      <c r="M112" s="366"/>
    </row>
    <row r="113" spans="4:17" x14ac:dyDescent="0.25">
      <c r="D113" s="367" t="s">
        <v>154</v>
      </c>
      <c r="E113" s="368"/>
      <c r="F113" s="148">
        <v>2014</v>
      </c>
      <c r="G113" s="148">
        <v>2015</v>
      </c>
      <c r="H113" s="148">
        <v>2016</v>
      </c>
      <c r="I113" s="148">
        <v>2017</v>
      </c>
      <c r="J113" s="148">
        <v>2018</v>
      </c>
      <c r="K113" s="148">
        <v>2019</v>
      </c>
      <c r="L113" s="148">
        <v>2020</v>
      </c>
      <c r="M113" s="148" t="s">
        <v>613</v>
      </c>
    </row>
    <row r="114" spans="4:17" x14ac:dyDescent="0.25">
      <c r="D114" s="362" t="s">
        <v>155</v>
      </c>
      <c r="E114" s="363"/>
      <c r="F114" s="159">
        <f t="shared" ref="F114:L118" si="4">(G98-F98)/F98</f>
        <v>-0.25</v>
      </c>
      <c r="G114" s="159">
        <f t="shared" si="4"/>
        <v>0.5</v>
      </c>
      <c r="H114" s="159">
        <f t="shared" si="4"/>
        <v>0.33333333333333331</v>
      </c>
      <c r="I114" s="159">
        <f t="shared" si="4"/>
        <v>0.58333333333333337</v>
      </c>
      <c r="J114" s="159">
        <f t="shared" si="4"/>
        <v>-0.31578947368421051</v>
      </c>
      <c r="K114" s="159">
        <f t="shared" si="4"/>
        <v>1.3846153846153846</v>
      </c>
      <c r="L114" s="159">
        <f t="shared" si="4"/>
        <v>0.80645161290322576</v>
      </c>
      <c r="M114" s="9">
        <f t="shared" ref="M114:M120" si="5">AVERAGE(F114:L114)</f>
        <v>0.43456345578586664</v>
      </c>
    </row>
    <row r="115" spans="4:17" x14ac:dyDescent="0.25">
      <c r="D115" s="362" t="s">
        <v>156</v>
      </c>
      <c r="E115" s="363"/>
      <c r="F115" s="159">
        <f t="shared" si="4"/>
        <v>-0.44516129032258067</v>
      </c>
      <c r="G115" s="159">
        <f t="shared" si="4"/>
        <v>0.69767441860465118</v>
      </c>
      <c r="H115" s="159">
        <f t="shared" si="4"/>
        <v>-6.1643835616438353E-2</v>
      </c>
      <c r="I115" s="159">
        <f t="shared" si="4"/>
        <v>-0.26277372262773724</v>
      </c>
      <c r="J115" s="159">
        <f t="shared" si="4"/>
        <v>0.49504950495049505</v>
      </c>
      <c r="K115" s="159">
        <f t="shared" si="4"/>
        <v>-4.6357615894039736E-2</v>
      </c>
      <c r="L115" s="159">
        <f t="shared" si="4"/>
        <v>-0.40277777777777779</v>
      </c>
      <c r="M115" s="9">
        <f t="shared" si="5"/>
        <v>-3.7129026690610862E-3</v>
      </c>
    </row>
    <row r="116" spans="4:17" x14ac:dyDescent="0.25">
      <c r="D116" s="362" t="s">
        <v>157</v>
      </c>
      <c r="E116" s="363"/>
      <c r="F116" s="159">
        <f t="shared" si="4"/>
        <v>-0.30434782608695654</v>
      </c>
      <c r="G116" s="159">
        <f t="shared" si="4"/>
        <v>1.1875</v>
      </c>
      <c r="H116" s="159">
        <f t="shared" si="4"/>
        <v>0.25714285714285712</v>
      </c>
      <c r="I116" s="159">
        <f t="shared" si="4"/>
        <v>-0.11363636363636363</v>
      </c>
      <c r="J116" s="159">
        <f t="shared" si="4"/>
        <v>0.35897435897435898</v>
      </c>
      <c r="K116" s="159">
        <f t="shared" si="4"/>
        <v>0.52830188679245282</v>
      </c>
      <c r="L116" s="159">
        <f t="shared" si="4"/>
        <v>9.8765432098765427E-2</v>
      </c>
      <c r="M116" s="9">
        <f t="shared" si="5"/>
        <v>0.28752862075501634</v>
      </c>
    </row>
    <row r="117" spans="4:17" x14ac:dyDescent="0.25">
      <c r="D117" s="362" t="s">
        <v>158</v>
      </c>
      <c r="E117" s="363"/>
      <c r="F117" s="159">
        <f t="shared" si="4"/>
        <v>-0.2</v>
      </c>
      <c r="G117" s="159">
        <f t="shared" si="4"/>
        <v>2.25</v>
      </c>
      <c r="H117" s="159">
        <f t="shared" si="4"/>
        <v>-0.15384615384615385</v>
      </c>
      <c r="I117" s="159">
        <f t="shared" si="4"/>
        <v>-0.54545454545454541</v>
      </c>
      <c r="J117" s="159">
        <f t="shared" si="4"/>
        <v>0.6</v>
      </c>
      <c r="K117" s="159">
        <f t="shared" si="4"/>
        <v>1.375</v>
      </c>
      <c r="L117" s="159">
        <f t="shared" si="4"/>
        <v>0.52631578947368418</v>
      </c>
      <c r="M117" s="9">
        <f t="shared" si="5"/>
        <v>0.55028787002471213</v>
      </c>
    </row>
    <row r="118" spans="4:17" x14ac:dyDescent="0.25">
      <c r="D118" s="362" t="s">
        <v>159</v>
      </c>
      <c r="E118" s="363"/>
      <c r="F118" s="159">
        <f t="shared" si="4"/>
        <v>5.75</v>
      </c>
      <c r="G118" s="159">
        <f t="shared" si="4"/>
        <v>-0.85185185185185186</v>
      </c>
      <c r="H118" s="159">
        <f t="shared" si="4"/>
        <v>3.5</v>
      </c>
      <c r="I118" s="159">
        <f t="shared" si="4"/>
        <v>-0.33333333333333331</v>
      </c>
      <c r="J118" s="159">
        <f t="shared" si="4"/>
        <v>0.16666666666666666</v>
      </c>
      <c r="K118" s="159">
        <f t="shared" si="4"/>
        <v>-7.1428571428571425E-2</v>
      </c>
      <c r="L118" s="159">
        <f t="shared" si="4"/>
        <v>1.2307692307692308</v>
      </c>
      <c r="M118" s="9">
        <f t="shared" si="5"/>
        <v>1.3415460201174487</v>
      </c>
    </row>
    <row r="119" spans="4:17" x14ac:dyDescent="0.25">
      <c r="D119" s="362" t="s">
        <v>160</v>
      </c>
      <c r="E119" s="363"/>
      <c r="F119" s="159"/>
      <c r="G119" s="159"/>
      <c r="H119" s="159"/>
      <c r="I119" s="159"/>
      <c r="J119" s="159">
        <f>(K103-J103)/J103</f>
        <v>-1</v>
      </c>
      <c r="K119" s="159"/>
      <c r="L119" s="159">
        <f>(M103-L103)/L103</f>
        <v>1.3333333333333333</v>
      </c>
      <c r="M119" s="9">
        <f t="shared" si="5"/>
        <v>0.16666666666666663</v>
      </c>
    </row>
    <row r="120" spans="4:17" x14ac:dyDescent="0.25">
      <c r="D120" s="362" t="s">
        <v>161</v>
      </c>
      <c r="E120" s="363"/>
      <c r="F120" s="159">
        <f>(G104-F104)/F104</f>
        <v>0.41025641025641024</v>
      </c>
      <c r="G120" s="159">
        <f>(H104-G104)/G104</f>
        <v>0.81818181818181823</v>
      </c>
      <c r="H120" s="159">
        <f>(I104-H104)/H104</f>
        <v>-0.215</v>
      </c>
      <c r="I120" s="159">
        <f>(J104-I104)/I104</f>
        <v>0.47770700636942676</v>
      </c>
      <c r="J120" s="159">
        <f>(K104-J104)/J104</f>
        <v>-0.27155172413793105</v>
      </c>
      <c r="K120" s="159">
        <f>(L104-K104)/K104</f>
        <v>0.18343195266272189</v>
      </c>
      <c r="L120" s="159">
        <f>(M104-L104)/L104</f>
        <v>-7.4999999999999997E-2</v>
      </c>
      <c r="M120" s="9">
        <f t="shared" si="5"/>
        <v>0.18971792333320656</v>
      </c>
    </row>
    <row r="123" spans="4:17" x14ac:dyDescent="0.25">
      <c r="D123" s="14"/>
      <c r="E123" s="14"/>
      <c r="F123" s="14"/>
      <c r="G123" s="14"/>
      <c r="H123" s="14"/>
      <c r="I123" s="14"/>
      <c r="J123" s="14"/>
      <c r="K123" s="14"/>
      <c r="L123" s="14"/>
      <c r="M123" s="14"/>
      <c r="N123" s="14"/>
      <c r="O123" s="14"/>
      <c r="P123" s="14"/>
      <c r="Q123" s="14"/>
    </row>
    <row r="124" spans="4:17" x14ac:dyDescent="0.25">
      <c r="D124" s="14"/>
      <c r="E124" s="14"/>
      <c r="F124" s="14"/>
      <c r="G124" s="14"/>
      <c r="H124" s="14"/>
      <c r="I124" s="14"/>
      <c r="J124" s="14"/>
      <c r="K124" s="14"/>
      <c r="L124" s="14"/>
      <c r="M124" s="14"/>
      <c r="N124" s="14"/>
      <c r="O124" s="14"/>
      <c r="P124" s="14"/>
      <c r="Q124" s="14"/>
    </row>
    <row r="125" spans="4:17" x14ac:dyDescent="0.25">
      <c r="D125" s="14"/>
      <c r="E125" s="14"/>
      <c r="F125" s="14"/>
      <c r="G125" s="14"/>
      <c r="H125" s="14"/>
      <c r="I125" s="14"/>
      <c r="J125" s="14"/>
      <c r="K125" s="14"/>
      <c r="L125" s="14"/>
      <c r="M125" s="14"/>
      <c r="N125" s="14"/>
      <c r="O125" s="14"/>
      <c r="P125" s="14"/>
      <c r="Q125" s="14"/>
    </row>
    <row r="126" spans="4:17" x14ac:dyDescent="0.25">
      <c r="D126" s="14"/>
      <c r="E126" s="14"/>
      <c r="F126" s="14"/>
      <c r="G126" s="14"/>
      <c r="H126" s="14"/>
      <c r="I126" s="14"/>
      <c r="J126" s="14"/>
      <c r="K126" s="14"/>
      <c r="L126" s="14"/>
      <c r="M126" s="14"/>
      <c r="N126" s="14"/>
      <c r="O126" s="14"/>
      <c r="P126" s="14"/>
      <c r="Q126" s="14"/>
    </row>
    <row r="127" spans="4:17" x14ac:dyDescent="0.25">
      <c r="D127" s="14"/>
      <c r="E127" s="14"/>
      <c r="F127" s="14"/>
      <c r="G127" s="14"/>
      <c r="H127" s="14"/>
      <c r="I127" s="14"/>
      <c r="J127" s="14"/>
      <c r="K127" s="14"/>
      <c r="L127" s="14"/>
      <c r="M127" s="14"/>
      <c r="N127" s="14"/>
      <c r="O127" s="14"/>
      <c r="P127" s="14"/>
      <c r="Q127" s="14"/>
    </row>
    <row r="128" spans="4:17" x14ac:dyDescent="0.25">
      <c r="D128" s="359" t="s">
        <v>625</v>
      </c>
      <c r="E128" s="359"/>
    </row>
    <row r="129" spans="4:5" x14ac:dyDescent="0.25">
      <c r="D129" s="148" t="s">
        <v>114</v>
      </c>
      <c r="E129" s="148" t="s">
        <v>137</v>
      </c>
    </row>
    <row r="130" spans="4:5" x14ac:dyDescent="0.25">
      <c r="D130" s="8">
        <v>2021</v>
      </c>
      <c r="E130" s="16">
        <f>M106+(M106*$P$107)</f>
        <v>558.24094884319231</v>
      </c>
    </row>
    <row r="131" spans="4:5" x14ac:dyDescent="0.25">
      <c r="D131" s="8">
        <v>2022</v>
      </c>
      <c r="E131" s="16">
        <f>E130+(E130*'P3'!$O$27)</f>
        <v>653.75702627357475</v>
      </c>
    </row>
    <row r="132" spans="4:5" x14ac:dyDescent="0.25">
      <c r="D132" s="8">
        <v>2023</v>
      </c>
      <c r="E132" s="16">
        <f>E131+(E131*'P3'!$O$27)</f>
        <v>765.61608439462941</v>
      </c>
    </row>
    <row r="133" spans="4:5" x14ac:dyDescent="0.25">
      <c r="D133" s="8">
        <v>2024</v>
      </c>
      <c r="E133" s="16">
        <f>E132+(E132*'P3'!$O$27)</f>
        <v>896.61443797389222</v>
      </c>
    </row>
    <row r="134" spans="4:5" x14ac:dyDescent="0.25">
      <c r="D134" s="8">
        <v>2025</v>
      </c>
      <c r="E134" s="16">
        <f>E133+(E133*'P3'!$O$27)</f>
        <v>1050.0268565006625</v>
      </c>
    </row>
    <row r="135" spans="4:5" x14ac:dyDescent="0.25">
      <c r="D135" s="8">
        <v>2026</v>
      </c>
      <c r="E135" s="16">
        <f>E134+(E134*'P3'!$O$27)</f>
        <v>1229.6884286897543</v>
      </c>
    </row>
    <row r="136" spans="4:5" x14ac:dyDescent="0.25">
      <c r="D136" s="8">
        <v>2027</v>
      </c>
      <c r="E136" s="16">
        <f>E135+(E135*'P3'!$O$27)</f>
        <v>1440.0904341559792</v>
      </c>
    </row>
    <row r="137" spans="4:5" x14ac:dyDescent="0.25">
      <c r="D137" s="8">
        <v>2028</v>
      </c>
      <c r="E137" s="16">
        <f>E136+(E136*'P3'!$O$27)</f>
        <v>1686.4926189126431</v>
      </c>
    </row>
    <row r="138" spans="4:5" x14ac:dyDescent="0.25">
      <c r="D138" s="8">
        <v>2029</v>
      </c>
      <c r="E138" s="16">
        <f>E137+(E137*'P3'!$O$27)</f>
        <v>1975.0546814192353</v>
      </c>
    </row>
    <row r="139" spans="4:5" x14ac:dyDescent="0.25">
      <c r="D139" s="8">
        <v>2030</v>
      </c>
      <c r="E139" s="16">
        <f>E138+(E138*'P3'!$O$27)</f>
        <v>2312.9902561394442</v>
      </c>
    </row>
    <row r="140" spans="4:5" x14ac:dyDescent="0.25">
      <c r="D140" s="8">
        <v>2031</v>
      </c>
      <c r="E140" s="16">
        <f>E139+(E139*'P3'!$O$27)</f>
        <v>2708.7472439758794</v>
      </c>
    </row>
    <row r="141" spans="4:5" x14ac:dyDescent="0.25">
      <c r="D141" s="8">
        <v>2032</v>
      </c>
      <c r="E141" s="16">
        <f>E140+(E140*'P3'!$O$27)</f>
        <v>3172.2189975817064</v>
      </c>
    </row>
    <row r="142" spans="4:5" x14ac:dyDescent="0.25">
      <c r="D142" s="8">
        <v>2033</v>
      </c>
      <c r="E142" s="16">
        <f>E141+(E141*'P3'!$O$27)</f>
        <v>3714.9916408767353</v>
      </c>
    </row>
    <row r="143" spans="4:5" x14ac:dyDescent="0.25">
      <c r="D143" s="8">
        <v>2034</v>
      </c>
      <c r="E143" s="16">
        <f>E142+(E142*'P3'!$O$27)</f>
        <v>4350.6337053983752</v>
      </c>
    </row>
    <row r="144" spans="4:5" x14ac:dyDescent="0.25">
      <c r="D144" s="8">
        <v>2035</v>
      </c>
      <c r="E144" s="16">
        <f>E143+(E143*'P3'!$O$27)</f>
        <v>5095.0353239775795</v>
      </c>
    </row>
    <row r="145" spans="4:5" x14ac:dyDescent="0.25">
      <c r="D145" s="8">
        <v>2036</v>
      </c>
      <c r="E145" s="16">
        <f>E144+(E144*'P3'!$O$27)</f>
        <v>5966.805461091395</v>
      </c>
    </row>
    <row r="146" spans="4:5" x14ac:dyDescent="0.25">
      <c r="D146" s="8">
        <v>2037</v>
      </c>
      <c r="E146" s="16">
        <f>E145+(E145*'P3'!$O$27)</f>
        <v>6987.7371100767596</v>
      </c>
    </row>
    <row r="147" spans="4:5" x14ac:dyDescent="0.25">
      <c r="D147" s="8">
        <v>2038</v>
      </c>
      <c r="E147" s="16">
        <f>E146+(E146*'P3'!$O$27)</f>
        <v>8183.3520864634711</v>
      </c>
    </row>
    <row r="148" spans="4:5" x14ac:dyDescent="0.25">
      <c r="D148" s="8">
        <v>2039</v>
      </c>
      <c r="E148" s="16">
        <f>E147+(E147*'P3'!$O$27)</f>
        <v>9583.539036472197</v>
      </c>
    </row>
    <row r="149" spans="4:5" x14ac:dyDescent="0.25">
      <c r="D149" s="8">
        <v>2040</v>
      </c>
      <c r="E149" s="16">
        <f>E148+(E148*'P3'!$O$27)</f>
        <v>11223.300609967764</v>
      </c>
    </row>
    <row r="150" spans="4:5" x14ac:dyDescent="0.25">
      <c r="D150" s="8">
        <v>2041</v>
      </c>
      <c r="E150" s="16">
        <f>E149+(E149*'P3'!$O$27)</f>
        <v>13143.628476111568</v>
      </c>
    </row>
    <row r="151" spans="4:5" x14ac:dyDescent="0.25">
      <c r="D151" s="8">
        <v>2042</v>
      </c>
      <c r="E151" s="16">
        <f>E150+(E150*'P3'!$O$27)</f>
        <v>15392.528055839633</v>
      </c>
    </row>
    <row r="152" spans="4:5" x14ac:dyDescent="0.25">
      <c r="D152" s="8">
        <v>2043</v>
      </c>
      <c r="E152" s="16">
        <f>E151+(E151*'P3'!$O$27)</f>
        <v>18026.218587997093</v>
      </c>
    </row>
    <row r="153" spans="4:5" x14ac:dyDescent="0.25">
      <c r="D153" s="8">
        <v>2044</v>
      </c>
      <c r="E153" s="16">
        <f>E152+(E152*'P3'!$O$27)</f>
        <v>21110.538529047808</v>
      </c>
    </row>
    <row r="154" spans="4:5" x14ac:dyDescent="0.25">
      <c r="D154" s="8">
        <v>2045</v>
      </c>
      <c r="E154" s="16">
        <f>E153+(E153*'P3'!$O$27)</f>
        <v>24722.591419320463</v>
      </c>
    </row>
  </sheetData>
  <mergeCells count="34">
    <mergeCell ref="D91:N91"/>
    <mergeCell ref="D13:N13"/>
    <mergeCell ref="D16:H16"/>
    <mergeCell ref="D27:N27"/>
    <mergeCell ref="D29:N29"/>
    <mergeCell ref="D68:N68"/>
    <mergeCell ref="D70:N70"/>
    <mergeCell ref="D72:I72"/>
    <mergeCell ref="D73:D74"/>
    <mergeCell ref="E73:G73"/>
    <mergeCell ref="H73:I73"/>
    <mergeCell ref="D36:H36"/>
    <mergeCell ref="D98:E98"/>
    <mergeCell ref="D96:M96"/>
    <mergeCell ref="D97:E97"/>
    <mergeCell ref="D99:E99"/>
    <mergeCell ref="D100:E100"/>
    <mergeCell ref="D101:E101"/>
    <mergeCell ref="D102:E102"/>
    <mergeCell ref="D103:E103"/>
    <mergeCell ref="D104:E104"/>
    <mergeCell ref="D105:E105"/>
    <mergeCell ref="D106:E106"/>
    <mergeCell ref="D107:E107"/>
    <mergeCell ref="D112:M112"/>
    <mergeCell ref="D113:E113"/>
    <mergeCell ref="D114:E114"/>
    <mergeCell ref="D120:E120"/>
    <mergeCell ref="D128:E128"/>
    <mergeCell ref="D115:E115"/>
    <mergeCell ref="D116:E116"/>
    <mergeCell ref="D117:E117"/>
    <mergeCell ref="D118:E118"/>
    <mergeCell ref="D119:E119"/>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9:Y176"/>
  <sheetViews>
    <sheetView topLeftCell="A85" workbookViewId="0">
      <selection sqref="A1:XFD1048576"/>
    </sheetView>
  </sheetViews>
  <sheetFormatPr baseColWidth="10" defaultRowHeight="15" x14ac:dyDescent="0.25"/>
  <cols>
    <col min="1" max="2" width="2.7109375" style="1" customWidth="1"/>
    <col min="3" max="3" width="2.7109375" style="4" customWidth="1"/>
    <col min="4" max="4" width="20" style="1" customWidth="1"/>
    <col min="5" max="5" width="18" style="1" customWidth="1"/>
    <col min="6" max="6" width="16.28515625" style="1" customWidth="1"/>
    <col min="7" max="7" width="19.42578125" style="1" bestFit="1" customWidth="1"/>
    <col min="8" max="8" width="13.42578125" style="1" customWidth="1"/>
    <col min="9" max="9" width="12" style="1" customWidth="1"/>
    <col min="10" max="10" width="15" style="1" customWidth="1"/>
    <col min="11" max="11" width="19.42578125" style="1" bestFit="1" customWidth="1"/>
    <col min="12" max="12" width="12.42578125" style="1" bestFit="1" customWidth="1"/>
    <col min="13" max="13" width="5.5703125" style="1" bestFit="1" customWidth="1"/>
    <col min="14" max="14" width="10.140625" style="1" customWidth="1"/>
    <col min="15" max="15" width="7.5703125" style="1" bestFit="1" customWidth="1"/>
    <col min="16" max="16" width="5.5703125" style="1" bestFit="1" customWidth="1"/>
    <col min="17" max="18" width="15" style="1" customWidth="1"/>
    <col min="19" max="22" width="8.42578125" style="1" bestFit="1" customWidth="1"/>
    <col min="23" max="23" width="8.85546875" style="1" bestFit="1" customWidth="1"/>
    <col min="24" max="25" width="8.140625" style="1" bestFit="1" customWidth="1"/>
    <col min="26" max="26" width="10.28515625" style="1" customWidth="1"/>
    <col min="27" max="27" width="11.42578125" style="1"/>
    <col min="28" max="28" width="14.28515625" style="1" customWidth="1"/>
    <col min="29" max="16384" width="11.42578125" style="1"/>
  </cols>
  <sheetData>
    <row r="9" spans="3:14" ht="18.75" x14ac:dyDescent="0.3">
      <c r="D9" s="31" t="s">
        <v>798</v>
      </c>
    </row>
    <row r="11" spans="3:14" x14ac:dyDescent="0.25">
      <c r="D11" s="18" t="s">
        <v>169</v>
      </c>
    </row>
    <row r="12" spans="3:14" s="19" customFormat="1" x14ac:dyDescent="0.25">
      <c r="C12" s="20"/>
      <c r="D12" s="21"/>
    </row>
    <row r="13" spans="3:14" ht="47.25" customHeight="1" x14ac:dyDescent="0.25">
      <c r="D13" s="251" t="s">
        <v>178</v>
      </c>
      <c r="E13" s="251"/>
      <c r="F13" s="251"/>
      <c r="G13" s="251"/>
      <c r="H13" s="251"/>
      <c r="I13" s="251"/>
      <c r="J13" s="251"/>
      <c r="K13" s="251"/>
      <c r="L13" s="251"/>
      <c r="M13" s="251"/>
      <c r="N13" s="251"/>
    </row>
    <row r="16" spans="3:14" ht="15" customHeight="1" x14ac:dyDescent="0.25">
      <c r="D16" s="359" t="s">
        <v>619</v>
      </c>
      <c r="E16" s="359"/>
      <c r="F16" s="359"/>
      <c r="G16" s="359"/>
      <c r="H16" s="359"/>
      <c r="I16" s="359"/>
      <c r="J16" s="359"/>
      <c r="K16" s="359"/>
      <c r="L16" s="359"/>
    </row>
    <row r="17" spans="4:15" ht="30" x14ac:dyDescent="0.25">
      <c r="D17" s="367" t="s">
        <v>154</v>
      </c>
      <c r="E17" s="368"/>
      <c r="F17" s="148">
        <v>2015</v>
      </c>
      <c r="G17" s="148">
        <v>2016</v>
      </c>
      <c r="H17" s="148">
        <v>2017</v>
      </c>
      <c r="I17" s="148">
        <v>2018</v>
      </c>
      <c r="J17" s="148">
        <v>2019</v>
      </c>
      <c r="K17" s="148">
        <v>2020</v>
      </c>
      <c r="L17" s="148" t="s">
        <v>162</v>
      </c>
    </row>
    <row r="18" spans="4:15" x14ac:dyDescent="0.25">
      <c r="D18" s="362" t="s">
        <v>155</v>
      </c>
      <c r="E18" s="363"/>
      <c r="F18" s="24">
        <v>47</v>
      </c>
      <c r="G18" s="24">
        <v>101</v>
      </c>
      <c r="H18" s="16">
        <v>143</v>
      </c>
      <c r="I18" s="17">
        <v>174</v>
      </c>
      <c r="J18" s="17">
        <v>191</v>
      </c>
      <c r="K18" s="16">
        <v>199</v>
      </c>
      <c r="L18" s="16">
        <v>187</v>
      </c>
    </row>
    <row r="19" spans="4:15" x14ac:dyDescent="0.25">
      <c r="D19" s="362" t="s">
        <v>156</v>
      </c>
      <c r="E19" s="363"/>
      <c r="F19" s="24">
        <v>294</v>
      </c>
      <c r="G19" s="24">
        <v>290</v>
      </c>
      <c r="H19" s="16">
        <v>322</v>
      </c>
      <c r="I19" s="17">
        <v>376</v>
      </c>
      <c r="J19" s="17">
        <v>418</v>
      </c>
      <c r="K19" s="16">
        <v>409</v>
      </c>
      <c r="L19" s="16">
        <v>418</v>
      </c>
    </row>
    <row r="20" spans="4:15" x14ac:dyDescent="0.25">
      <c r="D20" s="362" t="s">
        <v>157</v>
      </c>
      <c r="E20" s="363"/>
      <c r="F20" s="24">
        <v>149</v>
      </c>
      <c r="G20" s="24">
        <v>191</v>
      </c>
      <c r="H20" s="16">
        <v>231</v>
      </c>
      <c r="I20" s="17">
        <v>275</v>
      </c>
      <c r="J20" s="17">
        <v>271</v>
      </c>
      <c r="K20" s="16">
        <v>227</v>
      </c>
      <c r="L20" s="16">
        <v>217</v>
      </c>
      <c r="N20" s="155"/>
      <c r="O20" s="156"/>
    </row>
    <row r="21" spans="4:15" x14ac:dyDescent="0.25">
      <c r="D21" s="362" t="s">
        <v>158</v>
      </c>
      <c r="E21" s="363"/>
      <c r="F21" s="24">
        <v>31</v>
      </c>
      <c r="G21" s="24">
        <v>85</v>
      </c>
      <c r="H21" s="16">
        <v>119</v>
      </c>
      <c r="I21" s="17">
        <v>135</v>
      </c>
      <c r="J21" s="17">
        <v>144</v>
      </c>
      <c r="K21" s="16">
        <v>150</v>
      </c>
      <c r="L21" s="16">
        <v>142</v>
      </c>
      <c r="N21" s="157"/>
      <c r="O21" s="158"/>
    </row>
    <row r="22" spans="4:15" x14ac:dyDescent="0.25">
      <c r="D22" s="362" t="s">
        <v>159</v>
      </c>
      <c r="E22" s="363"/>
      <c r="F22" s="24">
        <v>0</v>
      </c>
      <c r="G22" s="24">
        <v>0</v>
      </c>
      <c r="H22" s="16">
        <v>27</v>
      </c>
      <c r="I22" s="17">
        <v>67</v>
      </c>
      <c r="J22" s="17">
        <v>97</v>
      </c>
      <c r="K22" s="16">
        <v>134</v>
      </c>
      <c r="L22" s="16">
        <v>142</v>
      </c>
    </row>
    <row r="23" spans="4:15" x14ac:dyDescent="0.25">
      <c r="D23" s="362" t="s">
        <v>160</v>
      </c>
      <c r="E23" s="363"/>
      <c r="F23" s="24">
        <v>37</v>
      </c>
      <c r="G23" s="24">
        <v>60</v>
      </c>
      <c r="H23" s="16">
        <v>90</v>
      </c>
      <c r="I23" s="17">
        <v>128</v>
      </c>
      <c r="J23" s="17">
        <v>157</v>
      </c>
      <c r="K23" s="16">
        <v>182</v>
      </c>
      <c r="L23" s="16">
        <v>177</v>
      </c>
    </row>
    <row r="24" spans="4:15" x14ac:dyDescent="0.25">
      <c r="D24" s="362" t="s">
        <v>161</v>
      </c>
      <c r="E24" s="363"/>
      <c r="F24" s="24">
        <v>0</v>
      </c>
      <c r="G24" s="24">
        <v>190</v>
      </c>
      <c r="H24" s="16">
        <v>193</v>
      </c>
      <c r="I24" s="17">
        <v>219</v>
      </c>
      <c r="J24" s="17">
        <v>233</v>
      </c>
      <c r="K24" s="16">
        <v>212</v>
      </c>
      <c r="L24" s="16">
        <v>192</v>
      </c>
    </row>
    <row r="25" spans="4:15" x14ac:dyDescent="0.25">
      <c r="D25" s="362" t="s">
        <v>176</v>
      </c>
      <c r="E25" s="363"/>
      <c r="F25" s="24">
        <v>150</v>
      </c>
      <c r="G25" s="24">
        <v>224</v>
      </c>
      <c r="H25" s="16">
        <v>200</v>
      </c>
      <c r="I25" s="17">
        <v>202</v>
      </c>
      <c r="J25" s="17">
        <v>168</v>
      </c>
      <c r="K25" s="16">
        <v>187</v>
      </c>
      <c r="L25" s="16">
        <v>202</v>
      </c>
    </row>
    <row r="26" spans="4:15" x14ac:dyDescent="0.25">
      <c r="D26" s="364" t="s">
        <v>142</v>
      </c>
      <c r="E26" s="365"/>
      <c r="F26" s="25">
        <f>SUM(F18:F25)</f>
        <v>708</v>
      </c>
      <c r="G26" s="25">
        <f t="shared" ref="G26:L26" si="0">SUM(G18:G25)</f>
        <v>1141</v>
      </c>
      <c r="H26" s="25">
        <f t="shared" si="0"/>
        <v>1325</v>
      </c>
      <c r="I26" s="25">
        <f t="shared" si="0"/>
        <v>1576</v>
      </c>
      <c r="J26" s="25">
        <f t="shared" si="0"/>
        <v>1679</v>
      </c>
      <c r="K26" s="25">
        <f t="shared" si="0"/>
        <v>1700</v>
      </c>
      <c r="L26" s="25">
        <f t="shared" si="0"/>
        <v>1677</v>
      </c>
      <c r="N26" s="7" t="s">
        <v>125</v>
      </c>
    </row>
    <row r="27" spans="4:15" x14ac:dyDescent="0.25">
      <c r="D27" s="364" t="s">
        <v>151</v>
      </c>
      <c r="E27" s="365"/>
      <c r="F27" s="25"/>
      <c r="G27" s="27">
        <f t="shared" ref="G27:L27" si="1">(G26-F26)/F26</f>
        <v>0.6115819209039548</v>
      </c>
      <c r="H27" s="27">
        <f t="shared" si="1"/>
        <v>0.16126205083260298</v>
      </c>
      <c r="I27" s="27">
        <f t="shared" si="1"/>
        <v>0.18943396226415093</v>
      </c>
      <c r="J27" s="27">
        <f t="shared" si="1"/>
        <v>6.535532994923858E-2</v>
      </c>
      <c r="K27" s="27">
        <f t="shared" si="1"/>
        <v>1.2507444907683145E-2</v>
      </c>
      <c r="L27" s="27">
        <f t="shared" si="1"/>
        <v>-1.3529411764705882E-2</v>
      </c>
      <c r="N27" s="15" t="s">
        <v>127</v>
      </c>
      <c r="O27" s="12">
        <f>AVERAGE(G27:L27)</f>
        <v>0.1711018828488208</v>
      </c>
    </row>
    <row r="28" spans="4:15" x14ac:dyDescent="0.25">
      <c r="D28" s="26" t="s">
        <v>177</v>
      </c>
      <c r="E28" s="26"/>
      <c r="F28" s="26"/>
      <c r="G28" s="26"/>
      <c r="H28" s="26"/>
      <c r="I28" s="26"/>
      <c r="J28" s="26"/>
      <c r="K28" s="26"/>
      <c r="L28" s="26"/>
    </row>
    <row r="29" spans="4:15" x14ac:dyDescent="0.25">
      <c r="D29" s="26" t="s">
        <v>163</v>
      </c>
    </row>
    <row r="30" spans="4:15" x14ac:dyDescent="0.25">
      <c r="D30" s="26"/>
    </row>
    <row r="31" spans="4:15" x14ac:dyDescent="0.25">
      <c r="D31" s="26"/>
    </row>
    <row r="32" spans="4:15" x14ac:dyDescent="0.25">
      <c r="D32" s="371" t="s">
        <v>622</v>
      </c>
      <c r="E32" s="371"/>
      <c r="F32" s="371"/>
      <c r="G32" s="371"/>
      <c r="H32" s="371"/>
      <c r="I32" s="371"/>
      <c r="J32" s="371"/>
      <c r="K32" s="371"/>
    </row>
    <row r="33" spans="4:14" x14ac:dyDescent="0.25">
      <c r="D33" s="367" t="s">
        <v>154</v>
      </c>
      <c r="E33" s="368"/>
      <c r="F33" s="148">
        <v>2016</v>
      </c>
      <c r="G33" s="148">
        <v>2017</v>
      </c>
      <c r="H33" s="148">
        <v>2018</v>
      </c>
      <c r="I33" s="148">
        <v>2019</v>
      </c>
      <c r="J33" s="148">
        <v>2020</v>
      </c>
      <c r="K33" s="148" t="s">
        <v>613</v>
      </c>
    </row>
    <row r="34" spans="4:14" x14ac:dyDescent="0.25">
      <c r="D34" s="362" t="s">
        <v>155</v>
      </c>
      <c r="E34" s="363"/>
      <c r="F34" s="9">
        <f>(G18-F18)/F18</f>
        <v>1.1489361702127661</v>
      </c>
      <c r="G34" s="9">
        <f>(H18-G18)/G18</f>
        <v>0.41584158415841582</v>
      </c>
      <c r="H34" s="9">
        <f>(I18-H18)/H18</f>
        <v>0.21678321678321677</v>
      </c>
      <c r="I34" s="9">
        <f>(J18-I18)/I18</f>
        <v>9.7701149425287362E-2</v>
      </c>
      <c r="J34" s="9">
        <f>(K18-J18)/J18</f>
        <v>4.1884816753926704E-2</v>
      </c>
      <c r="K34" s="12">
        <f>AVERAGE(F34:J34)</f>
        <v>0.38422938746672253</v>
      </c>
    </row>
    <row r="35" spans="4:14" x14ac:dyDescent="0.25">
      <c r="D35" s="362" t="s">
        <v>156</v>
      </c>
      <c r="E35" s="363"/>
      <c r="F35" s="9">
        <f t="shared" ref="F35:J38" si="2">(G19-F19)/F19</f>
        <v>-1.3605442176870748E-2</v>
      </c>
      <c r="G35" s="9">
        <f t="shared" si="2"/>
        <v>0.1103448275862069</v>
      </c>
      <c r="H35" s="9">
        <f t="shared" si="2"/>
        <v>0.16770186335403728</v>
      </c>
      <c r="I35" s="9">
        <f t="shared" si="2"/>
        <v>0.11170212765957446</v>
      </c>
      <c r="J35" s="9">
        <f t="shared" si="2"/>
        <v>-2.1531100478468901E-2</v>
      </c>
      <c r="K35" s="12">
        <f t="shared" ref="K35:K40" si="3">AVERAGE(F35:J35)</f>
        <v>7.0922455188895811E-2</v>
      </c>
    </row>
    <row r="36" spans="4:14" x14ac:dyDescent="0.25">
      <c r="D36" s="362" t="s">
        <v>157</v>
      </c>
      <c r="E36" s="363"/>
      <c r="F36" s="9">
        <f t="shared" si="2"/>
        <v>0.28187919463087246</v>
      </c>
      <c r="G36" s="9">
        <f t="shared" si="2"/>
        <v>0.20942408376963351</v>
      </c>
      <c r="H36" s="9">
        <f t="shared" si="2"/>
        <v>0.19047619047619047</v>
      </c>
      <c r="I36" s="9">
        <f t="shared" si="2"/>
        <v>-1.4545454545454545E-2</v>
      </c>
      <c r="J36" s="9">
        <f t="shared" si="2"/>
        <v>-0.16236162361623616</v>
      </c>
      <c r="K36" s="12">
        <f t="shared" si="3"/>
        <v>0.10097447814300116</v>
      </c>
    </row>
    <row r="37" spans="4:14" x14ac:dyDescent="0.25">
      <c r="D37" s="362" t="s">
        <v>158</v>
      </c>
      <c r="E37" s="363"/>
      <c r="F37" s="9">
        <f t="shared" si="2"/>
        <v>1.7419354838709677</v>
      </c>
      <c r="G37" s="9">
        <f t="shared" si="2"/>
        <v>0.4</v>
      </c>
      <c r="H37" s="9">
        <f t="shared" si="2"/>
        <v>0.13445378151260504</v>
      </c>
      <c r="I37" s="9">
        <f t="shared" si="2"/>
        <v>6.6666666666666666E-2</v>
      </c>
      <c r="J37" s="9">
        <f t="shared" si="2"/>
        <v>4.1666666666666664E-2</v>
      </c>
      <c r="K37" s="12">
        <f t="shared" si="3"/>
        <v>0.47694451974338126</v>
      </c>
    </row>
    <row r="38" spans="4:14" x14ac:dyDescent="0.25">
      <c r="D38" s="362" t="s">
        <v>159</v>
      </c>
      <c r="E38" s="363"/>
      <c r="F38" s="9"/>
      <c r="G38" s="9"/>
      <c r="H38" s="9">
        <f t="shared" si="2"/>
        <v>1.4814814814814814</v>
      </c>
      <c r="I38" s="9">
        <f t="shared" si="2"/>
        <v>0.44776119402985076</v>
      </c>
      <c r="J38" s="9">
        <f t="shared" si="2"/>
        <v>0.38144329896907214</v>
      </c>
      <c r="K38" s="12">
        <f t="shared" si="3"/>
        <v>0.77022865816013475</v>
      </c>
    </row>
    <row r="39" spans="4:14" x14ac:dyDescent="0.25">
      <c r="D39" s="362" t="s">
        <v>160</v>
      </c>
      <c r="E39" s="363"/>
      <c r="F39" s="9">
        <f t="shared" ref="F39:J40" si="4">(G23-F23)/F23</f>
        <v>0.6216216216216216</v>
      </c>
      <c r="G39" s="9">
        <f t="shared" si="4"/>
        <v>0.5</v>
      </c>
      <c r="H39" s="9">
        <f t="shared" si="4"/>
        <v>0.42222222222222222</v>
      </c>
      <c r="I39" s="9">
        <f t="shared" si="4"/>
        <v>0.2265625</v>
      </c>
      <c r="J39" s="9">
        <f t="shared" si="4"/>
        <v>0.15923566878980891</v>
      </c>
      <c r="K39" s="12">
        <f t="shared" si="3"/>
        <v>0.38592840252673055</v>
      </c>
    </row>
    <row r="40" spans="4:14" x14ac:dyDescent="0.25">
      <c r="D40" s="362" t="s">
        <v>161</v>
      </c>
      <c r="E40" s="363"/>
      <c r="F40" s="9"/>
      <c r="G40" s="9">
        <f t="shared" si="4"/>
        <v>1.5789473684210527E-2</v>
      </c>
      <c r="H40" s="9">
        <f t="shared" si="4"/>
        <v>0.13471502590673576</v>
      </c>
      <c r="I40" s="9">
        <f t="shared" si="4"/>
        <v>6.3926940639269403E-2</v>
      </c>
      <c r="J40" s="9">
        <f t="shared" si="4"/>
        <v>-9.012875536480687E-2</v>
      </c>
      <c r="K40" s="12">
        <f t="shared" si="3"/>
        <v>3.1075671216352203E-2</v>
      </c>
    </row>
    <row r="41" spans="4:14" x14ac:dyDescent="0.25">
      <c r="D41" s="26"/>
    </row>
    <row r="42" spans="4:14" x14ac:dyDescent="0.25">
      <c r="D42" s="26"/>
    </row>
    <row r="43" spans="4:14" s="14" customFormat="1" ht="33" customHeight="1" x14ac:dyDescent="0.25">
      <c r="D43" s="251" t="s">
        <v>180</v>
      </c>
      <c r="E43" s="251"/>
      <c r="F43" s="251"/>
      <c r="G43" s="251"/>
      <c r="H43" s="251"/>
      <c r="I43" s="251"/>
      <c r="J43" s="251"/>
      <c r="K43" s="251"/>
      <c r="L43" s="251"/>
      <c r="M43" s="251"/>
      <c r="N43" s="251"/>
    </row>
    <row r="44" spans="4:14" s="14" customFormat="1" x14ac:dyDescent="0.25">
      <c r="D44" s="146"/>
      <c r="E44" s="146"/>
      <c r="F44" s="146"/>
      <c r="G44" s="146"/>
      <c r="H44" s="146"/>
      <c r="I44" s="146"/>
      <c r="J44" s="146"/>
      <c r="K44" s="146"/>
      <c r="L44" s="146"/>
      <c r="M44" s="146"/>
      <c r="N44" s="146"/>
    </row>
    <row r="45" spans="4:14" s="14" customFormat="1" x14ac:dyDescent="0.25">
      <c r="D45" s="146"/>
      <c r="E45" s="146"/>
      <c r="F45" s="146"/>
      <c r="G45" s="146"/>
      <c r="H45" s="146"/>
      <c r="I45" s="146"/>
      <c r="J45" s="146"/>
      <c r="K45" s="146"/>
      <c r="L45" s="146"/>
      <c r="M45" s="146"/>
      <c r="N45" s="146"/>
    </row>
    <row r="46" spans="4:14" s="14" customFormat="1" x14ac:dyDescent="0.25">
      <c r="D46" s="146"/>
      <c r="E46" s="146"/>
      <c r="F46" s="146"/>
      <c r="G46" s="146"/>
      <c r="H46" s="146"/>
      <c r="I46" s="146"/>
      <c r="J46" s="146"/>
      <c r="K46" s="146"/>
      <c r="L46" s="146"/>
      <c r="M46" s="146"/>
      <c r="N46" s="146"/>
    </row>
    <row r="47" spans="4:14" s="14" customFormat="1" x14ac:dyDescent="0.25">
      <c r="D47" s="146"/>
      <c r="E47" s="146"/>
      <c r="F47" s="146"/>
      <c r="G47" s="146"/>
      <c r="H47" s="146"/>
      <c r="I47" s="146"/>
      <c r="J47" s="146"/>
      <c r="K47" s="146"/>
      <c r="L47" s="146"/>
      <c r="M47" s="146"/>
      <c r="N47" s="146"/>
    </row>
    <row r="48" spans="4:14" ht="42.75" customHeight="1" x14ac:dyDescent="0.25">
      <c r="E48" s="359" t="s">
        <v>624</v>
      </c>
      <c r="F48" s="359"/>
    </row>
    <row r="49" spans="5:7" x14ac:dyDescent="0.25">
      <c r="E49" s="148" t="s">
        <v>114</v>
      </c>
      <c r="F49" s="148" t="s">
        <v>137</v>
      </c>
      <c r="G49" s="160"/>
    </row>
    <row r="50" spans="5:7" x14ac:dyDescent="0.25">
      <c r="E50" s="8">
        <v>2022</v>
      </c>
      <c r="F50" s="16">
        <f>L26+(L26*$O$27)</f>
        <v>1963.9378575374726</v>
      </c>
      <c r="G50" s="161"/>
    </row>
    <row r="51" spans="5:7" x14ac:dyDescent="0.25">
      <c r="E51" s="8">
        <v>2023</v>
      </c>
      <c r="F51" s="16">
        <f>F50+(F50*$O$27)</f>
        <v>2299.9713227602133</v>
      </c>
      <c r="G51" s="162"/>
    </row>
    <row r="52" spans="5:7" x14ac:dyDescent="0.25">
      <c r="E52" s="8">
        <v>2024</v>
      </c>
      <c r="F52" s="16">
        <f t="shared" ref="F52:F73" si="5">F51+(F51*$O$27)</f>
        <v>2693.5007465827789</v>
      </c>
    </row>
    <row r="53" spans="5:7" x14ac:dyDescent="0.25">
      <c r="E53" s="8">
        <v>2025</v>
      </c>
      <c r="F53" s="16">
        <f t="shared" si="5"/>
        <v>3154.3637957777969</v>
      </c>
    </row>
    <row r="54" spans="5:7" x14ac:dyDescent="0.25">
      <c r="E54" s="8">
        <v>2026</v>
      </c>
      <c r="F54" s="16">
        <f t="shared" si="5"/>
        <v>3694.0813804255313</v>
      </c>
    </row>
    <row r="55" spans="5:7" x14ac:dyDescent="0.25">
      <c r="E55" s="8">
        <v>2027</v>
      </c>
      <c r="F55" s="16">
        <f t="shared" si="5"/>
        <v>4326.1456600131105</v>
      </c>
    </row>
    <row r="56" spans="5:7" x14ac:dyDescent="0.25">
      <c r="E56" s="8">
        <v>2028</v>
      </c>
      <c r="F56" s="16">
        <f t="shared" si="5"/>
        <v>5066.357327919608</v>
      </c>
    </row>
    <row r="57" spans="5:7" x14ac:dyDescent="0.25">
      <c r="E57" s="8">
        <v>2029</v>
      </c>
      <c r="F57" s="16">
        <f t="shared" si="5"/>
        <v>5933.2206059115733</v>
      </c>
    </row>
    <row r="58" spans="5:7" x14ac:dyDescent="0.25">
      <c r="E58" s="8">
        <v>2030</v>
      </c>
      <c r="F58" s="16">
        <f t="shared" si="5"/>
        <v>6948.4058229404645</v>
      </c>
    </row>
    <row r="59" spans="5:7" x14ac:dyDescent="0.25">
      <c r="E59" s="8">
        <v>2031</v>
      </c>
      <c r="F59" s="16">
        <f t="shared" si="5"/>
        <v>8137.2911420432883</v>
      </c>
    </row>
    <row r="60" spans="5:7" x14ac:dyDescent="0.25">
      <c r="E60" s="8">
        <v>2032</v>
      </c>
      <c r="F60" s="16">
        <f t="shared" si="5"/>
        <v>9529.596977735926</v>
      </c>
    </row>
    <row r="61" spans="5:7" x14ac:dyDescent="0.25">
      <c r="E61" s="8">
        <v>2033</v>
      </c>
      <c r="F61" s="16">
        <f t="shared" si="5"/>
        <v>11160.128963416975</v>
      </c>
    </row>
    <row r="62" spans="5:7" x14ac:dyDescent="0.25">
      <c r="E62" s="8">
        <v>2034</v>
      </c>
      <c r="F62" s="16">
        <f t="shared" si="5"/>
        <v>13069.648041893279</v>
      </c>
    </row>
    <row r="63" spans="5:7" x14ac:dyDescent="0.25">
      <c r="E63" s="8">
        <v>2035</v>
      </c>
      <c r="F63" s="16">
        <f t="shared" si="5"/>
        <v>15305.889430032623</v>
      </c>
    </row>
    <row r="64" spans="5:7" x14ac:dyDescent="0.25">
      <c r="E64" s="8">
        <v>2036</v>
      </c>
      <c r="F64" s="16">
        <f t="shared" si="5"/>
        <v>17924.755930187068</v>
      </c>
    </row>
    <row r="65" spans="4:14" x14ac:dyDescent="0.25">
      <c r="E65" s="8">
        <v>2037</v>
      </c>
      <c r="F65" s="16">
        <f t="shared" si="5"/>
        <v>20991.715419447642</v>
      </c>
    </row>
    <row r="66" spans="4:14" x14ac:dyDescent="0.25">
      <c r="E66" s="8">
        <v>2038</v>
      </c>
      <c r="F66" s="16">
        <f t="shared" si="5"/>
        <v>24583.437451941758</v>
      </c>
    </row>
    <row r="67" spans="4:14" x14ac:dyDescent="0.25">
      <c r="E67" s="8">
        <v>2039</v>
      </c>
      <c r="F67" s="16">
        <f t="shared" si="5"/>
        <v>28789.70988686521</v>
      </c>
    </row>
    <row r="68" spans="4:14" x14ac:dyDescent="0.25">
      <c r="E68" s="8">
        <v>2040</v>
      </c>
      <c r="F68" s="16">
        <f t="shared" si="5"/>
        <v>33715.683455179162</v>
      </c>
    </row>
    <row r="69" spans="4:14" x14ac:dyDescent="0.25">
      <c r="E69" s="8">
        <v>2041</v>
      </c>
      <c r="F69" s="16">
        <f t="shared" si="5"/>
        <v>39484.50037589515</v>
      </c>
    </row>
    <row r="70" spans="4:14" x14ac:dyDescent="0.25">
      <c r="E70" s="8">
        <v>2042</v>
      </c>
      <c r="F70" s="16">
        <f t="shared" si="5"/>
        <v>46240.372733555785</v>
      </c>
    </row>
    <row r="71" spans="4:14" x14ac:dyDescent="0.25">
      <c r="E71" s="8">
        <v>2043</v>
      </c>
      <c r="F71" s="16">
        <f t="shared" si="5"/>
        <v>54152.187571898452</v>
      </c>
    </row>
    <row r="72" spans="4:14" x14ac:dyDescent="0.25">
      <c r="E72" s="8">
        <v>2044</v>
      </c>
      <c r="F72" s="16">
        <f t="shared" si="5"/>
        <v>63417.72882583279</v>
      </c>
    </row>
    <row r="73" spans="4:14" x14ac:dyDescent="0.25">
      <c r="E73" s="8">
        <v>2045</v>
      </c>
      <c r="F73" s="16">
        <f t="shared" si="5"/>
        <v>74268.62163392872</v>
      </c>
    </row>
    <row r="75" spans="4:14" x14ac:dyDescent="0.25">
      <c r="D75" s="26"/>
    </row>
    <row r="76" spans="4:14" ht="40.5" customHeight="1" x14ac:dyDescent="0.25">
      <c r="D76" s="251" t="s">
        <v>626</v>
      </c>
      <c r="E76" s="251"/>
      <c r="F76" s="251"/>
      <c r="G76" s="251"/>
      <c r="H76" s="251"/>
      <c r="I76" s="251"/>
      <c r="J76" s="251"/>
      <c r="K76" s="251"/>
      <c r="L76" s="251"/>
      <c r="M76" s="251"/>
      <c r="N76" s="251"/>
    </row>
    <row r="77" spans="4:14" x14ac:dyDescent="0.25">
      <c r="D77" s="26"/>
    </row>
    <row r="78" spans="4:14" ht="19.5" customHeight="1" x14ac:dyDescent="0.25">
      <c r="D78" s="372" t="s">
        <v>627</v>
      </c>
      <c r="E78" s="372"/>
      <c r="F78" s="372"/>
      <c r="G78" s="372"/>
      <c r="H78" s="372"/>
      <c r="I78" s="372"/>
      <c r="J78" s="372"/>
      <c r="K78" s="372"/>
      <c r="L78" s="372"/>
      <c r="M78" s="372"/>
      <c r="N78" s="372"/>
    </row>
    <row r="79" spans="4:14" x14ac:dyDescent="0.25">
      <c r="D79" s="26"/>
    </row>
    <row r="80" spans="4:14" ht="43.5" customHeight="1" x14ac:dyDescent="0.25">
      <c r="D80" s="251" t="s">
        <v>926</v>
      </c>
      <c r="E80" s="251"/>
      <c r="F80" s="251"/>
      <c r="G80" s="251"/>
      <c r="H80" s="251"/>
      <c r="I80" s="251"/>
      <c r="J80" s="251"/>
      <c r="K80" s="251"/>
      <c r="L80" s="251"/>
      <c r="M80" s="251"/>
      <c r="N80" s="251"/>
    </row>
    <row r="81" spans="4:14" x14ac:dyDescent="0.25">
      <c r="D81" s="26"/>
    </row>
    <row r="82" spans="4:14" x14ac:dyDescent="0.25">
      <c r="D82" s="251" t="s">
        <v>628</v>
      </c>
      <c r="E82" s="251"/>
      <c r="F82" s="251"/>
      <c r="G82" s="251"/>
      <c r="H82" s="251"/>
      <c r="I82" s="251"/>
      <c r="J82" s="251"/>
      <c r="K82" s="251"/>
      <c r="L82" s="251"/>
      <c r="M82" s="251"/>
      <c r="N82" s="251"/>
    </row>
    <row r="83" spans="4:14" x14ac:dyDescent="0.25">
      <c r="D83" s="229"/>
      <c r="E83" s="229"/>
      <c r="F83" s="229"/>
      <c r="G83" s="229"/>
      <c r="H83" s="229"/>
      <c r="I83" s="229"/>
      <c r="J83" s="229"/>
      <c r="K83" s="229"/>
      <c r="L83" s="229"/>
      <c r="M83" s="229"/>
      <c r="N83" s="229"/>
    </row>
    <row r="84" spans="4:14" x14ac:dyDescent="0.25">
      <c r="D84" s="229"/>
      <c r="E84" s="229"/>
      <c r="F84" s="229"/>
      <c r="G84" s="229"/>
      <c r="H84" s="229"/>
      <c r="I84" s="229"/>
      <c r="J84" s="229"/>
      <c r="K84" s="229"/>
      <c r="L84" s="229"/>
      <c r="M84" s="229"/>
      <c r="N84" s="229"/>
    </row>
    <row r="85" spans="4:14" x14ac:dyDescent="0.25">
      <c r="D85" s="229"/>
      <c r="E85" s="229"/>
      <c r="F85" s="229"/>
      <c r="G85" s="229"/>
      <c r="H85" s="229"/>
      <c r="I85" s="229"/>
      <c r="J85" s="229"/>
      <c r="K85" s="229"/>
      <c r="L85" s="229"/>
      <c r="M85" s="229"/>
      <c r="N85" s="229"/>
    </row>
    <row r="86" spans="4:14" x14ac:dyDescent="0.25">
      <c r="D86" s="229"/>
      <c r="E86" s="229"/>
      <c r="F86" s="229"/>
      <c r="G86" s="229"/>
      <c r="H86" s="229"/>
      <c r="I86" s="229"/>
      <c r="J86" s="229"/>
      <c r="K86" s="229"/>
      <c r="L86" s="229"/>
      <c r="M86" s="229"/>
      <c r="N86" s="229"/>
    </row>
    <row r="87" spans="4:14" x14ac:dyDescent="0.25">
      <c r="D87" s="232" t="s">
        <v>925</v>
      </c>
      <c r="E87" s="229"/>
      <c r="F87" s="229"/>
      <c r="G87" s="229"/>
      <c r="H87" s="229"/>
      <c r="I87" s="229"/>
      <c r="J87" s="229"/>
      <c r="K87" s="229"/>
      <c r="L87" s="229"/>
      <c r="M87" s="229"/>
      <c r="N87" s="229"/>
    </row>
    <row r="88" spans="4:14" x14ac:dyDescent="0.25">
      <c r="D88" s="235" t="s">
        <v>931</v>
      </c>
      <c r="E88" s="234">
        <v>0.1</v>
      </c>
      <c r="F88" s="229"/>
      <c r="G88" s="229"/>
      <c r="H88" s="229"/>
      <c r="I88" s="229"/>
      <c r="J88" s="229"/>
      <c r="K88" s="229"/>
      <c r="L88" s="229"/>
      <c r="M88" s="229"/>
      <c r="N88" s="229"/>
    </row>
    <row r="90" spans="4:14" ht="28.5" customHeight="1" x14ac:dyDescent="0.25">
      <c r="D90" s="369" t="s">
        <v>114</v>
      </c>
      <c r="E90" s="367" t="s">
        <v>629</v>
      </c>
      <c r="F90" s="374"/>
      <c r="G90" s="374"/>
      <c r="H90" s="368"/>
      <c r="I90" s="367" t="s">
        <v>630</v>
      </c>
      <c r="J90" s="374"/>
      <c r="K90" s="374"/>
      <c r="L90" s="368"/>
    </row>
    <row r="91" spans="4:14" ht="75" x14ac:dyDescent="0.25">
      <c r="D91" s="369"/>
      <c r="E91" s="231" t="s">
        <v>928</v>
      </c>
      <c r="F91" s="231" t="s">
        <v>927</v>
      </c>
      <c r="G91" s="231" t="s">
        <v>929</v>
      </c>
      <c r="H91" s="231" t="s">
        <v>930</v>
      </c>
      <c r="I91" s="231" t="s">
        <v>928</v>
      </c>
      <c r="J91" s="231" t="s">
        <v>927</v>
      </c>
      <c r="K91" s="231" t="s">
        <v>929</v>
      </c>
      <c r="L91" s="231" t="s">
        <v>930</v>
      </c>
    </row>
    <row r="92" spans="4:14" x14ac:dyDescent="0.25">
      <c r="D92" s="8">
        <v>2020</v>
      </c>
      <c r="E92" s="16">
        <f>'P2'!E39</f>
        <v>15216.3681732</v>
      </c>
      <c r="F92" s="16">
        <f>'P2'!F39</f>
        <v>15216.3681732</v>
      </c>
      <c r="G92" s="16">
        <f>'P2'!G39</f>
        <v>15216.3681732</v>
      </c>
      <c r="H92" s="16">
        <f>'P2'!H39</f>
        <v>15216.3681732</v>
      </c>
      <c r="I92" s="16">
        <f>E92*$E$88</f>
        <v>1521.6368173200001</v>
      </c>
      <c r="J92" s="16">
        <f t="shared" ref="J92:L92" si="6">F92*$E$88</f>
        <v>1521.6368173200001</v>
      </c>
      <c r="K92" s="16">
        <f t="shared" si="6"/>
        <v>1521.6368173200001</v>
      </c>
      <c r="L92" s="16">
        <f t="shared" si="6"/>
        <v>1521.6368173200001</v>
      </c>
    </row>
    <row r="93" spans="4:14" x14ac:dyDescent="0.25">
      <c r="D93" s="8">
        <v>2021</v>
      </c>
      <c r="E93" s="16">
        <f>'P2'!E40</f>
        <v>15452.433606405775</v>
      </c>
      <c r="F93" s="16">
        <f>'P2'!F40</f>
        <v>15452.433606405775</v>
      </c>
      <c r="G93" s="16">
        <f>'P2'!G40</f>
        <v>15452.433606405775</v>
      </c>
      <c r="H93" s="16">
        <f>'P2'!H40</f>
        <v>15452.433606405775</v>
      </c>
      <c r="I93" s="16">
        <f t="shared" ref="I93:I117" si="7">E93*$E$88</f>
        <v>1545.2433606405775</v>
      </c>
      <c r="J93" s="16">
        <f t="shared" ref="J93:J117" si="8">F93*$E$88</f>
        <v>1545.2433606405775</v>
      </c>
      <c r="K93" s="16">
        <f t="shared" ref="K93:K117" si="9">G93*$E$88</f>
        <v>1545.2433606405775</v>
      </c>
      <c r="L93" s="16">
        <f t="shared" ref="L93:L117" si="10">H93*$E$88</f>
        <v>1545.2433606405775</v>
      </c>
    </row>
    <row r="94" spans="4:14" x14ac:dyDescent="0.25">
      <c r="D94" s="8">
        <v>2022</v>
      </c>
      <c r="E94" s="16">
        <f>'P2'!E41</f>
        <v>15785.360105715072</v>
      </c>
      <c r="F94" s="16">
        <f>'P2'!F41</f>
        <v>16123.859403781773</v>
      </c>
      <c r="G94" s="16">
        <f>'P2'!G41</f>
        <v>16271.63553862691</v>
      </c>
      <c r="H94" s="16">
        <f>'P2'!H41</f>
        <v>16590.346348678362</v>
      </c>
      <c r="I94" s="16">
        <f t="shared" si="7"/>
        <v>1578.5360105715072</v>
      </c>
      <c r="J94" s="16">
        <f t="shared" si="8"/>
        <v>1612.3859403781773</v>
      </c>
      <c r="K94" s="16">
        <f t="shared" si="9"/>
        <v>1627.1635538626911</v>
      </c>
      <c r="L94" s="16">
        <f t="shared" si="10"/>
        <v>1659.0346348678363</v>
      </c>
    </row>
    <row r="95" spans="4:14" x14ac:dyDescent="0.25">
      <c r="D95" s="8">
        <v>2023</v>
      </c>
      <c r="E95" s="16">
        <f>'P2'!E42</f>
        <v>16124.897475929247</v>
      </c>
      <c r="F95" s="16">
        <f>'P2'!F42</f>
        <v>16812.398970326994</v>
      </c>
      <c r="G95" s="16">
        <f>'P2'!G42</f>
        <v>17112.536412627793</v>
      </c>
      <c r="H95" s="16">
        <f>'P2'!H42</f>
        <v>17759.846937176986</v>
      </c>
      <c r="I95" s="16">
        <f t="shared" si="7"/>
        <v>1612.4897475929247</v>
      </c>
      <c r="J95" s="16">
        <f t="shared" si="8"/>
        <v>1681.2398970326994</v>
      </c>
      <c r="K95" s="16">
        <f t="shared" si="9"/>
        <v>1711.2536412627794</v>
      </c>
      <c r="L95" s="16">
        <f t="shared" si="10"/>
        <v>1775.9846937176987</v>
      </c>
    </row>
    <row r="96" spans="4:14" x14ac:dyDescent="0.25">
      <c r="D96" s="8">
        <v>2024</v>
      </c>
      <c r="E96" s="16">
        <f>'P2'!E43</f>
        <v>16471.170708756374</v>
      </c>
      <c r="F96" s="16">
        <f>'P2'!F43</f>
        <v>17518.421709346334</v>
      </c>
      <c r="G96" s="16">
        <f>'P2'!G43</f>
        <v>17975.612332676348</v>
      </c>
      <c r="H96" s="16">
        <f>'P2'!H43</f>
        <v>18961.641599595096</v>
      </c>
      <c r="I96" s="16">
        <f t="shared" si="7"/>
        <v>1647.1170708756374</v>
      </c>
      <c r="J96" s="16">
        <f t="shared" si="8"/>
        <v>1751.8421709346335</v>
      </c>
      <c r="K96" s="16">
        <f t="shared" si="9"/>
        <v>1797.5612332676349</v>
      </c>
      <c r="L96" s="16">
        <f t="shared" si="10"/>
        <v>1896.1641599595096</v>
      </c>
    </row>
    <row r="97" spans="4:12" x14ac:dyDescent="0.25">
      <c r="D97" s="8">
        <v>2025</v>
      </c>
      <c r="E97" s="16">
        <f>'P2'!E44</f>
        <v>16824.307083011248</v>
      </c>
      <c r="F97" s="16">
        <f>'P2'!F44</f>
        <v>18242.304366958859</v>
      </c>
      <c r="G97" s="16">
        <f>'P2'!G44</f>
        <v>18861.348952987482</v>
      </c>
      <c r="H97" s="16">
        <f>'P2'!H44</f>
        <v>20196.450873726626</v>
      </c>
      <c r="I97" s="16">
        <f t="shared" si="7"/>
        <v>1682.4307083011249</v>
      </c>
      <c r="J97" s="16">
        <f t="shared" si="8"/>
        <v>1824.2304366958861</v>
      </c>
      <c r="K97" s="16">
        <f t="shared" si="9"/>
        <v>1886.1348952987482</v>
      </c>
      <c r="L97" s="16">
        <f t="shared" si="10"/>
        <v>2019.6450873726626</v>
      </c>
    </row>
    <row r="98" spans="4:12" x14ac:dyDescent="0.25">
      <c r="D98" s="8">
        <v>2026</v>
      </c>
      <c r="E98" s="16">
        <f>'P2'!E45</f>
        <v>17182.508556268207</v>
      </c>
      <c r="F98" s="16">
        <f>'P2'!F45</f>
        <v>18982.301608918715</v>
      </c>
      <c r="G98" s="16">
        <f>'P2'!G45</f>
        <v>19768.023949735551</v>
      </c>
      <c r="H98" s="16">
        <f>'P2'!H45</f>
        <v>21462.602062633705</v>
      </c>
      <c r="I98" s="16">
        <f t="shared" si="7"/>
        <v>1718.2508556268208</v>
      </c>
      <c r="J98" s="16">
        <f t="shared" si="8"/>
        <v>1898.2301608918715</v>
      </c>
      <c r="K98" s="16">
        <f t="shared" si="9"/>
        <v>1976.8023949735552</v>
      </c>
      <c r="L98" s="16">
        <f t="shared" si="10"/>
        <v>2146.2602062633705</v>
      </c>
    </row>
    <row r="99" spans="4:12" x14ac:dyDescent="0.25">
      <c r="D99" s="8">
        <v>2027</v>
      </c>
      <c r="E99" s="16">
        <f>'P2'!E46</f>
        <v>17546.024420663634</v>
      </c>
      <c r="F99" s="16">
        <f>'P2'!F46</f>
        <v>19738.820284290905</v>
      </c>
      <c r="G99" s="16">
        <f>'P2'!G46</f>
        <v>20070.474716166504</v>
      </c>
      <c r="H99" s="16">
        <f>'P2'!H46</f>
        <v>22760.7191450791</v>
      </c>
      <c r="I99" s="16">
        <f t="shared" si="7"/>
        <v>1754.6024420663634</v>
      </c>
      <c r="J99" s="16">
        <f t="shared" si="8"/>
        <v>1973.8820284290905</v>
      </c>
      <c r="K99" s="16">
        <f t="shared" si="9"/>
        <v>2007.0474716166505</v>
      </c>
      <c r="L99" s="16">
        <f t="shared" si="10"/>
        <v>2276.0719145079102</v>
      </c>
    </row>
    <row r="100" spans="4:12" x14ac:dyDescent="0.25">
      <c r="D100" s="8">
        <v>2028</v>
      </c>
      <c r="E100" s="16">
        <f>'P2'!E47</f>
        <v>17914.876952291208</v>
      </c>
      <c r="F100" s="16">
        <f>'P2'!F47</f>
        <v>20512.024373171349</v>
      </c>
      <c r="G100" s="16">
        <f>'P2'!G47</f>
        <v>21010.693872371321</v>
      </c>
      <c r="H100" s="16">
        <f>'P2'!H47</f>
        <v>24091.161383888881</v>
      </c>
      <c r="I100" s="16">
        <f t="shared" si="7"/>
        <v>1791.4876952291208</v>
      </c>
      <c r="J100" s="16">
        <f t="shared" si="8"/>
        <v>2051.2024373171348</v>
      </c>
      <c r="K100" s="16">
        <f t="shared" si="9"/>
        <v>2101.0693872371321</v>
      </c>
      <c r="L100" s="16">
        <f t="shared" si="10"/>
        <v>2409.116138388888</v>
      </c>
    </row>
    <row r="101" spans="4:12" x14ac:dyDescent="0.25">
      <c r="D101" s="8">
        <v>2029</v>
      </c>
      <c r="E101" s="16">
        <f>'P2'!E48</f>
        <v>18289.087064406835</v>
      </c>
      <c r="F101" s="16">
        <f>'P2'!F48</f>
        <v>21302.074889475898</v>
      </c>
      <c r="G101" s="16">
        <f>'P2'!G48</f>
        <v>21972.694024265049</v>
      </c>
      <c r="H101" s="16">
        <f>'P2'!H48</f>
        <v>25454.282866138034</v>
      </c>
      <c r="I101" s="16">
        <f t="shared" si="7"/>
        <v>1828.9087064406835</v>
      </c>
      <c r="J101" s="16">
        <f t="shared" si="8"/>
        <v>2130.2074889475898</v>
      </c>
      <c r="K101" s="16">
        <f t="shared" si="9"/>
        <v>2197.2694024265052</v>
      </c>
      <c r="L101" s="16">
        <f t="shared" si="10"/>
        <v>2545.4282866138037</v>
      </c>
    </row>
    <row r="102" spans="4:12" x14ac:dyDescent="0.25">
      <c r="D102" s="8">
        <v>2030</v>
      </c>
      <c r="E102" s="16">
        <f>'P2'!E49</f>
        <v>18668.674272561009</v>
      </c>
      <c r="F102" s="16">
        <f>'P2'!F49</f>
        <v>22109.129745311744</v>
      </c>
      <c r="G102" s="16">
        <f>'P2'!G49</f>
        <v>22956.694189166265</v>
      </c>
      <c r="H102" s="16">
        <f>'P2'!H49</f>
        <v>26850.432228662827</v>
      </c>
      <c r="I102" s="16">
        <f t="shared" si="7"/>
        <v>1866.8674272561011</v>
      </c>
      <c r="J102" s="16">
        <f t="shared" si="8"/>
        <v>2210.9129745311743</v>
      </c>
      <c r="K102" s="16">
        <f t="shared" si="9"/>
        <v>2295.6694189166265</v>
      </c>
      <c r="L102" s="16">
        <f t="shared" si="10"/>
        <v>2685.043222866283</v>
      </c>
    </row>
    <row r="103" spans="4:12" x14ac:dyDescent="0.25">
      <c r="D103" s="8">
        <v>2031</v>
      </c>
      <c r="E103" s="16">
        <f>'P2'!E50</f>
        <v>19053.656659852841</v>
      </c>
      <c r="F103" s="16">
        <f>'P2'!F50</f>
        <v>22933.343614624759</v>
      </c>
      <c r="G103" s="16">
        <f>'P2'!G50</f>
        <v>23962.909392464684</v>
      </c>
      <c r="H103" s="16">
        <f>'P2'!H50</f>
        <v>28279.952381683659</v>
      </c>
      <c r="I103" s="16">
        <f t="shared" si="7"/>
        <v>1905.3656659852841</v>
      </c>
      <c r="J103" s="16">
        <f t="shared" si="8"/>
        <v>2293.334361462476</v>
      </c>
      <c r="K103" s="16">
        <f t="shared" si="9"/>
        <v>2396.2909392464685</v>
      </c>
      <c r="L103" s="16">
        <f t="shared" si="10"/>
        <v>2827.9952381683661</v>
      </c>
    </row>
    <row r="104" spans="4:12" x14ac:dyDescent="0.25">
      <c r="D104" s="8">
        <v>2032</v>
      </c>
      <c r="E104" s="16">
        <f>'P2'!E51</f>
        <v>19444.050842330671</v>
      </c>
      <c r="F104" s="16">
        <f>'P2'!F51</f>
        <v>23774.867796203464</v>
      </c>
      <c r="G104" s="16">
        <f>'P2'!G51</f>
        <v>24991.550486159224</v>
      </c>
      <c r="H104" s="16">
        <f>'P2'!H51</f>
        <v>29743.180230695973</v>
      </c>
      <c r="I104" s="16">
        <f t="shared" si="7"/>
        <v>1944.4050842330671</v>
      </c>
      <c r="J104" s="16">
        <f t="shared" si="8"/>
        <v>2377.4867796203466</v>
      </c>
      <c r="K104" s="16">
        <f t="shared" si="9"/>
        <v>2499.1550486159226</v>
      </c>
      <c r="L104" s="16">
        <f t="shared" si="10"/>
        <v>2974.3180230695975</v>
      </c>
    </row>
    <row r="105" spans="4:12" x14ac:dyDescent="0.25">
      <c r="D105" s="8">
        <v>2033</v>
      </c>
      <c r="E105" s="16">
        <f>'P2'!E52</f>
        <v>19839.871934564446</v>
      </c>
      <c r="F105" s="16">
        <f>'P2'!F52</f>
        <v>24633.850076122326</v>
      </c>
      <c r="G105" s="16">
        <f>'P2'!G52</f>
        <v>26042.823966501714</v>
      </c>
      <c r="H105" s="16">
        <f>'P2'!H52</f>
        <v>31240.446396790925</v>
      </c>
      <c r="I105" s="16">
        <f t="shared" si="7"/>
        <v>1983.9871934564446</v>
      </c>
      <c r="J105" s="16">
        <f t="shared" si="8"/>
        <v>2463.3850076122326</v>
      </c>
      <c r="K105" s="16">
        <f t="shared" si="9"/>
        <v>2604.2823966501714</v>
      </c>
      <c r="L105" s="16">
        <f t="shared" si="10"/>
        <v>3124.0446396790926</v>
      </c>
    </row>
    <row r="106" spans="4:12" x14ac:dyDescent="0.25">
      <c r="D106" s="8">
        <v>2034</v>
      </c>
      <c r="E106" s="16">
        <f>'P2'!E53</f>
        <v>20241.133515415433</v>
      </c>
      <c r="F106" s="16">
        <f>'P2'!F53</f>
        <v>25510.434589708773</v>
      </c>
      <c r="G106" s="16">
        <f>'P2'!G53</f>
        <v>27116.931790856244</v>
      </c>
      <c r="H106" s="16">
        <f>'P2'!H53</f>
        <v>32772.074935571662</v>
      </c>
      <c r="I106" s="16">
        <f t="shared" si="7"/>
        <v>2024.1133515415434</v>
      </c>
      <c r="J106" s="16">
        <f t="shared" si="8"/>
        <v>2551.0434589708775</v>
      </c>
      <c r="K106" s="16">
        <f t="shared" si="9"/>
        <v>2711.6931790856247</v>
      </c>
      <c r="L106" s="16">
        <f t="shared" si="10"/>
        <v>3277.2074935571663</v>
      </c>
    </row>
    <row r="107" spans="4:12" x14ac:dyDescent="0.25">
      <c r="D107" s="8">
        <v>2035</v>
      </c>
      <c r="E107" s="16">
        <f>'P2'!E54</f>
        <v>20647.847594029095</v>
      </c>
      <c r="F107" s="16">
        <f>'P2'!F54</f>
        <v>26404.761683120505</v>
      </c>
      <c r="G107" s="16">
        <f>'P2'!G54</f>
        <v>28214.071193886703</v>
      </c>
      <c r="H107" s="16">
        <f>'P2'!H54</f>
        <v>34338.383054835169</v>
      </c>
      <c r="I107" s="16">
        <f t="shared" si="7"/>
        <v>2064.7847594029095</v>
      </c>
      <c r="J107" s="16">
        <f t="shared" si="8"/>
        <v>2640.4761683120505</v>
      </c>
      <c r="K107" s="16">
        <f t="shared" si="9"/>
        <v>2821.4071193886703</v>
      </c>
      <c r="L107" s="16">
        <f t="shared" si="10"/>
        <v>3433.8383054835172</v>
      </c>
    </row>
    <row r="108" spans="4:12" x14ac:dyDescent="0.25">
      <c r="D108" s="8">
        <v>2036</v>
      </c>
      <c r="E108" s="16">
        <f>'P2'!E55</f>
        <v>21060.02457607727</v>
      </c>
      <c r="F108" s="16">
        <f>'P2'!F55</f>
        <v>27316.967774621193</v>
      </c>
      <c r="G108" s="16">
        <f>'P2'!G55</f>
        <v>29334.434503187418</v>
      </c>
      <c r="H108" s="16">
        <f>'P2'!H55</f>
        <v>35939.680831193356</v>
      </c>
      <c r="I108" s="16">
        <f t="shared" si="7"/>
        <v>2106.0024576077271</v>
      </c>
      <c r="J108" s="16">
        <f t="shared" si="8"/>
        <v>2731.6967774621194</v>
      </c>
      <c r="K108" s="16">
        <f t="shared" si="9"/>
        <v>2933.4434503187422</v>
      </c>
      <c r="L108" s="16">
        <f t="shared" si="10"/>
        <v>3593.9680831193359</v>
      </c>
    </row>
    <row r="109" spans="4:12" x14ac:dyDescent="0.25">
      <c r="D109" s="8">
        <v>2037</v>
      </c>
      <c r="E109" s="16">
        <f>'P2'!E56</f>
        <v>21477.673230276057</v>
      </c>
      <c r="F109" s="16">
        <f>'P2'!F56</f>
        <v>28247.185215644698</v>
      </c>
      <c r="G109" s="16">
        <f>'P2'!G56</f>
        <v>29753.916916582999</v>
      </c>
      <c r="H109" s="16">
        <f>'P2'!H56</f>
        <v>37576.270925811252</v>
      </c>
      <c r="I109" s="16">
        <f t="shared" si="7"/>
        <v>2147.7673230276059</v>
      </c>
      <c r="J109" s="16">
        <f t="shared" si="8"/>
        <v>2824.7185215644699</v>
      </c>
      <c r="K109" s="16">
        <f t="shared" si="9"/>
        <v>2975.3916916583003</v>
      </c>
      <c r="L109" s="16">
        <f t="shared" si="10"/>
        <v>3757.6270925811255</v>
      </c>
    </row>
    <row r="110" spans="4:12" x14ac:dyDescent="0.25">
      <c r="D110" s="8">
        <v>2038</v>
      </c>
      <c r="E110" s="16">
        <f>'P2'!E57</f>
        <v>21900.800655206065</v>
      </c>
      <c r="F110" s="16">
        <f>'P2'!F57</f>
        <v>29195.542151739493</v>
      </c>
      <c r="G110" s="16">
        <f>'P2'!G57</f>
        <v>30910.999521628044</v>
      </c>
      <c r="H110" s="16">
        <f>'P2'!H57</f>
        <v>39248.448299443589</v>
      </c>
      <c r="I110" s="16">
        <f t="shared" si="7"/>
        <v>2190.0800655206067</v>
      </c>
      <c r="J110" s="16">
        <f t="shared" si="8"/>
        <v>2919.5542151739496</v>
      </c>
      <c r="K110" s="16">
        <f t="shared" si="9"/>
        <v>3091.0999521628046</v>
      </c>
      <c r="L110" s="16">
        <f t="shared" si="10"/>
        <v>3924.8448299443589</v>
      </c>
    </row>
    <row r="111" spans="4:12" x14ac:dyDescent="0.25">
      <c r="D111" s="8">
        <v>2039</v>
      </c>
      <c r="E111" s="16">
        <f>'P2'!E58</f>
        <v>22329.412246461903</v>
      </c>
      <c r="F111" s="16">
        <f>'P2'!F58</f>
        <v>30162.162383486721</v>
      </c>
      <c r="G111" s="16">
        <f>'P2'!G58</f>
        <v>32091.779135198656</v>
      </c>
      <c r="H111" s="16">
        <f>'P2'!H58</f>
        <v>40956.49992695501</v>
      </c>
      <c r="I111" s="16">
        <f t="shared" si="7"/>
        <v>2232.9412246461902</v>
      </c>
      <c r="J111" s="16">
        <f t="shared" si="8"/>
        <v>3016.2162383486721</v>
      </c>
      <c r="K111" s="16">
        <f t="shared" si="9"/>
        <v>3209.1779135198658</v>
      </c>
      <c r="L111" s="16">
        <f t="shared" si="10"/>
        <v>4095.6499926955012</v>
      </c>
    </row>
    <row r="112" spans="4:12" x14ac:dyDescent="0.25">
      <c r="D112" s="8">
        <v>2040</v>
      </c>
      <c r="E112" s="16">
        <f>'P2'!E59</f>
        <v>22763.511664158046</v>
      </c>
      <c r="F112" s="16">
        <f>'P2'!F59</f>
        <v>31147.165227486948</v>
      </c>
      <c r="G112" s="16">
        <f>'P2'!G59</f>
        <v>33296.427646691518</v>
      </c>
      <c r="H112" s="16">
        <f>'P2'!H59</f>
        <v>42700.7045115125</v>
      </c>
      <c r="I112" s="16">
        <f t="shared" si="7"/>
        <v>2276.3511664158045</v>
      </c>
      <c r="J112" s="16">
        <f t="shared" si="8"/>
        <v>3114.7165227486948</v>
      </c>
      <c r="K112" s="16">
        <f t="shared" si="9"/>
        <v>3329.6427646691518</v>
      </c>
      <c r="L112" s="16">
        <f t="shared" si="10"/>
        <v>4270.0704511512504</v>
      </c>
    </row>
    <row r="113" spans="4:25" x14ac:dyDescent="0.25">
      <c r="D113" s="8">
        <v>2041</v>
      </c>
      <c r="E113" s="16">
        <f>'P2'!E60</f>
        <v>23203.100800818338</v>
      </c>
      <c r="F113" s="16">
        <f>'P2'!F60</f>
        <v>32150.665377512199</v>
      </c>
      <c r="G113" s="16">
        <f>'P2'!G60</f>
        <v>34525.11114867065</v>
      </c>
      <c r="H113" s="16">
        <f>'P2'!H60</f>
        <v>44481.332198642209</v>
      </c>
      <c r="I113" s="16">
        <f t="shared" si="7"/>
        <v>2320.3100800818338</v>
      </c>
      <c r="J113" s="16">
        <f t="shared" si="8"/>
        <v>3215.06653775122</v>
      </c>
      <c r="K113" s="16">
        <f t="shared" si="9"/>
        <v>3452.5111148670653</v>
      </c>
      <c r="L113" s="16">
        <f t="shared" si="10"/>
        <v>4448.1332198642212</v>
      </c>
    </row>
    <row r="114" spans="4:25" x14ac:dyDescent="0.25">
      <c r="D114" s="8">
        <v>2042</v>
      </c>
      <c r="E114" s="16">
        <f>'P2'!E61</f>
        <v>23648.179749676619</v>
      </c>
      <c r="F114" s="16">
        <f>'P2'!F61</f>
        <v>33172.772765921472</v>
      </c>
      <c r="G114" s="16">
        <f>'P2'!G61</f>
        <v>35777.989751788555</v>
      </c>
      <c r="H114" s="16">
        <f>'P2'!H61</f>
        <v>46298.64429034615</v>
      </c>
      <c r="I114" s="16">
        <f t="shared" si="7"/>
        <v>2364.8179749676619</v>
      </c>
      <c r="J114" s="16">
        <f t="shared" si="8"/>
        <v>3317.2772765921472</v>
      </c>
      <c r="K114" s="16">
        <f t="shared" si="9"/>
        <v>3577.7989751788555</v>
      </c>
      <c r="L114" s="16">
        <f t="shared" si="10"/>
        <v>4629.8644290346156</v>
      </c>
    </row>
    <row r="115" spans="4:25" x14ac:dyDescent="0.25">
      <c r="D115" s="8">
        <v>2043</v>
      </c>
      <c r="E115" s="16">
        <f>'P2'!E62</f>
        <v>24098.746773416133</v>
      </c>
      <c r="F115" s="16">
        <f>'P2'!F62</f>
        <v>34213.592425439128</v>
      </c>
      <c r="G115" s="16">
        <f>'P2'!G62</f>
        <v>37055.217400003254</v>
      </c>
      <c r="H115" s="16">
        <f>'P2'!H62</f>
        <v>48152.892959477438</v>
      </c>
      <c r="I115" s="16">
        <f t="shared" si="7"/>
        <v>2409.8746773416133</v>
      </c>
      <c r="J115" s="16">
        <f t="shared" si="8"/>
        <v>3421.3592425439128</v>
      </c>
      <c r="K115" s="16">
        <f t="shared" si="9"/>
        <v>3705.5217400003257</v>
      </c>
      <c r="L115" s="16">
        <f t="shared" si="10"/>
        <v>4815.289295947744</v>
      </c>
    </row>
    <row r="116" spans="4:25" x14ac:dyDescent="0.25">
      <c r="D116" s="8">
        <v>2044</v>
      </c>
      <c r="E116" s="16">
        <f>'P2'!E63</f>
        <v>24554.798273375432</v>
      </c>
      <c r="F116" s="16">
        <f>'P2'!F63</f>
        <v>35273.22435139733</v>
      </c>
      <c r="G116" s="16">
        <f>'P2'!G63</f>
        <v>38356.941686223654</v>
      </c>
      <c r="H116" s="16">
        <f>'P2'!H63</f>
        <v>50044.320964575883</v>
      </c>
      <c r="I116" s="16">
        <f t="shared" si="7"/>
        <v>2455.4798273375432</v>
      </c>
      <c r="J116" s="16">
        <f t="shared" si="8"/>
        <v>3527.322435139733</v>
      </c>
      <c r="K116" s="16">
        <f t="shared" si="9"/>
        <v>3835.6941686223654</v>
      </c>
      <c r="L116" s="16">
        <f t="shared" si="10"/>
        <v>5004.4320964575891</v>
      </c>
    </row>
    <row r="117" spans="4:25" x14ac:dyDescent="0.25">
      <c r="D117" s="8">
        <v>2045</v>
      </c>
      <c r="E117" s="16">
        <f>'P2'!E64</f>
        <v>25016.328759248692</v>
      </c>
      <c r="F117" s="16">
        <f>'P2'!F64</f>
        <v>36351.763364544538</v>
      </c>
      <c r="G117" s="16">
        <f>'P2'!G64</f>
        <v>39683.303668517372</v>
      </c>
      <c r="H117" s="16">
        <f>'P2'!H64</f>
        <v>51973.16136536868</v>
      </c>
      <c r="I117" s="16">
        <f t="shared" si="7"/>
        <v>2501.6328759248695</v>
      </c>
      <c r="J117" s="16">
        <f t="shared" si="8"/>
        <v>3635.176336454454</v>
      </c>
      <c r="K117" s="16">
        <f t="shared" si="9"/>
        <v>3968.3303668517374</v>
      </c>
      <c r="L117" s="16">
        <f t="shared" si="10"/>
        <v>5197.3161365368687</v>
      </c>
    </row>
    <row r="118" spans="4:25" ht="51" customHeight="1" x14ac:dyDescent="0.25">
      <c r="D118" s="251" t="s">
        <v>631</v>
      </c>
      <c r="E118" s="251"/>
      <c r="F118" s="251"/>
      <c r="G118" s="251"/>
      <c r="H118" s="251"/>
      <c r="I118" s="251"/>
      <c r="J118" s="251"/>
      <c r="K118" s="251"/>
      <c r="L118" s="251"/>
      <c r="M118" s="251"/>
      <c r="N118" s="251"/>
    </row>
    <row r="119" spans="4:25" x14ac:dyDescent="0.25">
      <c r="D119" s="146"/>
      <c r="E119" s="373"/>
      <c r="F119" s="373"/>
      <c r="G119" s="373"/>
      <c r="H119" s="373"/>
      <c r="I119" s="373"/>
      <c r="J119" s="373"/>
      <c r="K119" s="373"/>
      <c r="L119" s="373"/>
      <c r="M119" s="373"/>
      <c r="N119" s="146"/>
    </row>
    <row r="120" spans="4:25" ht="15" customHeight="1" x14ac:dyDescent="0.35">
      <c r="D120" s="369" t="s">
        <v>114</v>
      </c>
      <c r="E120" s="367" t="s">
        <v>632</v>
      </c>
      <c r="F120" s="374"/>
      <c r="G120" s="374"/>
      <c r="H120" s="374"/>
      <c r="I120" s="374"/>
      <c r="J120" s="374"/>
      <c r="K120" s="374"/>
      <c r="L120" s="374"/>
      <c r="M120" s="374"/>
      <c r="N120" s="374"/>
      <c r="O120" s="374"/>
      <c r="P120" s="368"/>
      <c r="Q120" s="163"/>
    </row>
    <row r="121" spans="4:25" ht="39.75" customHeight="1" x14ac:dyDescent="0.25">
      <c r="D121" s="369"/>
      <c r="E121" s="369" t="s">
        <v>933</v>
      </c>
      <c r="F121" s="369"/>
      <c r="G121" s="369"/>
      <c r="H121" s="367" t="s">
        <v>932</v>
      </c>
      <c r="I121" s="374"/>
      <c r="J121" s="368"/>
      <c r="K121" s="369" t="s">
        <v>934</v>
      </c>
      <c r="L121" s="369"/>
      <c r="M121" s="369"/>
      <c r="N121" s="369" t="s">
        <v>935</v>
      </c>
      <c r="O121" s="369"/>
      <c r="P121" s="369"/>
      <c r="Q121" s="164"/>
      <c r="R121" s="165"/>
      <c r="S121" s="165"/>
      <c r="T121" s="165"/>
      <c r="U121" s="165"/>
      <c r="V121" s="165"/>
      <c r="W121" s="165"/>
      <c r="X121" s="165"/>
      <c r="Y121" s="165"/>
    </row>
    <row r="122" spans="4:25" x14ac:dyDescent="0.25">
      <c r="D122" s="369"/>
      <c r="E122" s="148" t="s">
        <v>633</v>
      </c>
      <c r="F122" s="148" t="s">
        <v>634</v>
      </c>
      <c r="G122" s="148" t="s">
        <v>142</v>
      </c>
      <c r="H122" s="231" t="s">
        <v>633</v>
      </c>
      <c r="I122" s="231" t="s">
        <v>634</v>
      </c>
      <c r="J122" s="231" t="s">
        <v>142</v>
      </c>
      <c r="K122" s="148" t="s">
        <v>633</v>
      </c>
      <c r="L122" s="148" t="s">
        <v>634</v>
      </c>
      <c r="M122" s="148" t="s">
        <v>142</v>
      </c>
      <c r="N122" s="148" t="s">
        <v>633</v>
      </c>
      <c r="O122" s="148" t="s">
        <v>634</v>
      </c>
      <c r="P122" s="148" t="s">
        <v>142</v>
      </c>
      <c r="Q122" s="146"/>
    </row>
    <row r="123" spans="4:25" x14ac:dyDescent="0.25">
      <c r="D123" s="8">
        <v>2020</v>
      </c>
      <c r="E123" s="16">
        <f>I92</f>
        <v>1521.6368173200001</v>
      </c>
      <c r="F123" s="16">
        <v>0</v>
      </c>
      <c r="G123" s="16">
        <f>SUM(E123:F123)</f>
        <v>1521.6368173200001</v>
      </c>
      <c r="H123" s="16">
        <f>J92</f>
        <v>1521.6368173200001</v>
      </c>
      <c r="I123" s="16">
        <f>F123</f>
        <v>0</v>
      </c>
      <c r="J123" s="16">
        <f>SUM(H123:I123)</f>
        <v>1521.6368173200001</v>
      </c>
      <c r="K123" s="16">
        <f>K92</f>
        <v>1521.6368173200001</v>
      </c>
      <c r="L123" s="16">
        <f>I123</f>
        <v>0</v>
      </c>
      <c r="M123" s="16">
        <f>SUM(K123:L123)</f>
        <v>1521.6368173200001</v>
      </c>
      <c r="N123" s="16">
        <f>L92</f>
        <v>1521.6368173200001</v>
      </c>
      <c r="O123" s="16">
        <f>L123</f>
        <v>0</v>
      </c>
      <c r="P123" s="16">
        <f>SUM(N123:O123)</f>
        <v>1521.6368173200001</v>
      </c>
      <c r="Q123" s="146"/>
    </row>
    <row r="124" spans="4:25" x14ac:dyDescent="0.25">
      <c r="D124" s="8">
        <v>2021</v>
      </c>
      <c r="E124" s="16">
        <f t="shared" ref="E124:E147" si="11">I93</f>
        <v>1545.2433606405775</v>
      </c>
      <c r="F124" s="16">
        <v>0</v>
      </c>
      <c r="G124" s="16">
        <f t="shared" ref="G124:G134" si="12">SUM(E124:F124)</f>
        <v>1545.2433606405775</v>
      </c>
      <c r="H124" s="16">
        <f t="shared" ref="H124:H148" si="13">J93</f>
        <v>1545.2433606405775</v>
      </c>
      <c r="I124" s="16">
        <f t="shared" ref="I124:I148" si="14">F124</f>
        <v>0</v>
      </c>
      <c r="J124" s="16">
        <f t="shared" ref="J124:J147" si="15">SUM(H124:I124)</f>
        <v>1545.2433606405775</v>
      </c>
      <c r="K124" s="16">
        <f t="shared" ref="K124:K148" si="16">K93</f>
        <v>1545.2433606405775</v>
      </c>
      <c r="L124" s="16">
        <f t="shared" ref="L124:L148" si="17">I124</f>
        <v>0</v>
      </c>
      <c r="M124" s="16">
        <f t="shared" ref="M124:M148" si="18">SUM(K124:L124)</f>
        <v>1545.2433606405775</v>
      </c>
      <c r="N124" s="16">
        <f t="shared" ref="N124:N148" si="19">L93</f>
        <v>1545.2433606405775</v>
      </c>
      <c r="O124" s="16">
        <f t="shared" ref="O124:O148" si="20">L124</f>
        <v>0</v>
      </c>
      <c r="P124" s="16">
        <f t="shared" ref="P124:P148" si="21">SUM(N124:O124)</f>
        <v>1545.2433606405775</v>
      </c>
      <c r="Q124" s="146"/>
    </row>
    <row r="125" spans="4:25" x14ac:dyDescent="0.25">
      <c r="D125" s="8">
        <v>2022</v>
      </c>
      <c r="E125" s="16">
        <f t="shared" si="11"/>
        <v>1578.5360105715072</v>
      </c>
      <c r="F125" s="16">
        <f>'P31'!K5</f>
        <v>180</v>
      </c>
      <c r="G125" s="16">
        <f t="shared" si="12"/>
        <v>1758.5360105715072</v>
      </c>
      <c r="H125" s="16">
        <f t="shared" si="13"/>
        <v>1612.3859403781773</v>
      </c>
      <c r="I125" s="16">
        <f t="shared" si="14"/>
        <v>180</v>
      </c>
      <c r="J125" s="16">
        <f t="shared" si="15"/>
        <v>1792.3859403781773</v>
      </c>
      <c r="K125" s="16">
        <f t="shared" si="16"/>
        <v>1627.1635538626911</v>
      </c>
      <c r="L125" s="16">
        <f t="shared" si="17"/>
        <v>180</v>
      </c>
      <c r="M125" s="16"/>
      <c r="N125" s="16">
        <f t="shared" si="19"/>
        <v>1659.0346348678363</v>
      </c>
      <c r="O125" s="16">
        <f t="shared" si="20"/>
        <v>180</v>
      </c>
      <c r="P125" s="16"/>
      <c r="Q125" s="229"/>
    </row>
    <row r="126" spans="4:25" x14ac:dyDescent="0.25">
      <c r="D126" s="8">
        <v>2023</v>
      </c>
      <c r="E126" s="16">
        <f t="shared" si="11"/>
        <v>1612.4897475929247</v>
      </c>
      <c r="F126" s="16">
        <f>'P31'!K7</f>
        <v>524</v>
      </c>
      <c r="G126" s="16">
        <f t="shared" si="12"/>
        <v>2136.4897475929247</v>
      </c>
      <c r="H126" s="16">
        <f t="shared" si="13"/>
        <v>1681.2398970326994</v>
      </c>
      <c r="I126" s="16">
        <f t="shared" si="14"/>
        <v>524</v>
      </c>
      <c r="J126" s="16">
        <f t="shared" si="15"/>
        <v>2205.2398970326994</v>
      </c>
      <c r="K126" s="16">
        <f t="shared" si="16"/>
        <v>1711.2536412627794</v>
      </c>
      <c r="L126" s="16">
        <f t="shared" si="17"/>
        <v>524</v>
      </c>
      <c r="M126" s="16">
        <f t="shared" si="18"/>
        <v>2235.2536412627796</v>
      </c>
      <c r="N126" s="16">
        <f t="shared" si="19"/>
        <v>1775.9846937176987</v>
      </c>
      <c r="O126" s="16">
        <f t="shared" si="20"/>
        <v>524</v>
      </c>
      <c r="P126" s="16">
        <f t="shared" si="21"/>
        <v>2299.984693717699</v>
      </c>
      <c r="Q126" s="146"/>
    </row>
    <row r="127" spans="4:25" x14ac:dyDescent="0.25">
      <c r="D127" s="8">
        <v>2024</v>
      </c>
      <c r="E127" s="16">
        <f t="shared" si="11"/>
        <v>1647.1170708756374</v>
      </c>
      <c r="F127" s="16">
        <f>'P31'!K9</f>
        <v>852</v>
      </c>
      <c r="G127" s="16">
        <f t="shared" si="12"/>
        <v>2499.1170708756372</v>
      </c>
      <c r="H127" s="16">
        <f t="shared" si="13"/>
        <v>1751.8421709346335</v>
      </c>
      <c r="I127" s="16">
        <f t="shared" si="14"/>
        <v>852</v>
      </c>
      <c r="J127" s="16">
        <f t="shared" si="15"/>
        <v>2603.8421709346335</v>
      </c>
      <c r="K127" s="16">
        <f t="shared" si="16"/>
        <v>1797.5612332676349</v>
      </c>
      <c r="L127" s="16">
        <f t="shared" si="17"/>
        <v>852</v>
      </c>
      <c r="M127" s="16">
        <f t="shared" si="18"/>
        <v>2649.5612332676346</v>
      </c>
      <c r="N127" s="16">
        <f t="shared" si="19"/>
        <v>1896.1641599595096</v>
      </c>
      <c r="O127" s="16">
        <f t="shared" si="20"/>
        <v>852</v>
      </c>
      <c r="P127" s="16">
        <f t="shared" si="21"/>
        <v>2748.1641599595096</v>
      </c>
      <c r="Q127" s="146"/>
    </row>
    <row r="128" spans="4:25" x14ac:dyDescent="0.25">
      <c r="D128" s="8">
        <v>2025</v>
      </c>
      <c r="E128" s="16">
        <f t="shared" si="11"/>
        <v>1682.4307083011249</v>
      </c>
      <c r="F128" s="16">
        <f>'P31'!K11</f>
        <v>1164</v>
      </c>
      <c r="G128" s="16">
        <f t="shared" si="12"/>
        <v>2846.4307083011249</v>
      </c>
      <c r="H128" s="16">
        <f t="shared" si="13"/>
        <v>1824.2304366958861</v>
      </c>
      <c r="I128" s="16">
        <f t="shared" si="14"/>
        <v>1164</v>
      </c>
      <c r="J128" s="16">
        <f t="shared" si="15"/>
        <v>2988.2304366958861</v>
      </c>
      <c r="K128" s="16">
        <f t="shared" si="16"/>
        <v>1886.1348952987482</v>
      </c>
      <c r="L128" s="16">
        <f t="shared" si="17"/>
        <v>1164</v>
      </c>
      <c r="M128" s="16">
        <f t="shared" si="18"/>
        <v>3050.1348952987482</v>
      </c>
      <c r="N128" s="16">
        <f t="shared" si="19"/>
        <v>2019.6450873726626</v>
      </c>
      <c r="O128" s="16">
        <f t="shared" si="20"/>
        <v>1164</v>
      </c>
      <c r="P128" s="16">
        <f t="shared" si="21"/>
        <v>3183.6450873726626</v>
      </c>
      <c r="Q128" s="146"/>
    </row>
    <row r="129" spans="4:17" x14ac:dyDescent="0.25">
      <c r="D129" s="8">
        <v>2026</v>
      </c>
      <c r="E129" s="16">
        <f t="shared" si="11"/>
        <v>1718.2508556268208</v>
      </c>
      <c r="F129" s="16">
        <f>'P31'!K13</f>
        <v>1312</v>
      </c>
      <c r="G129" s="16">
        <f t="shared" si="12"/>
        <v>3030.2508556268208</v>
      </c>
      <c r="H129" s="16">
        <f t="shared" si="13"/>
        <v>1898.2301608918715</v>
      </c>
      <c r="I129" s="16">
        <f t="shared" si="14"/>
        <v>1312</v>
      </c>
      <c r="J129" s="16">
        <f t="shared" si="15"/>
        <v>3210.2301608918715</v>
      </c>
      <c r="K129" s="16">
        <f t="shared" si="16"/>
        <v>1976.8023949735552</v>
      </c>
      <c r="L129" s="16">
        <f t="shared" si="17"/>
        <v>1312</v>
      </c>
      <c r="M129" s="16">
        <f t="shared" si="18"/>
        <v>3288.8023949735552</v>
      </c>
      <c r="N129" s="16">
        <f t="shared" si="19"/>
        <v>2146.2602062633705</v>
      </c>
      <c r="O129" s="16">
        <f t="shared" si="20"/>
        <v>1312</v>
      </c>
      <c r="P129" s="16">
        <f t="shared" si="21"/>
        <v>3458.2602062633705</v>
      </c>
      <c r="Q129" s="146"/>
    </row>
    <row r="130" spans="4:17" x14ac:dyDescent="0.25">
      <c r="D130" s="8">
        <v>2027</v>
      </c>
      <c r="E130" s="16">
        <f t="shared" si="11"/>
        <v>1754.6024420663634</v>
      </c>
      <c r="F130" s="16">
        <f>'P31'!K15</f>
        <v>1312</v>
      </c>
      <c r="G130" s="16">
        <f t="shared" si="12"/>
        <v>3066.6024420663634</v>
      </c>
      <c r="H130" s="16">
        <f t="shared" si="13"/>
        <v>1973.8820284290905</v>
      </c>
      <c r="I130" s="16">
        <f t="shared" si="14"/>
        <v>1312</v>
      </c>
      <c r="J130" s="16">
        <f t="shared" si="15"/>
        <v>3285.8820284290905</v>
      </c>
      <c r="K130" s="16">
        <f t="shared" si="16"/>
        <v>2007.0474716166505</v>
      </c>
      <c r="L130" s="16">
        <f t="shared" si="17"/>
        <v>1312</v>
      </c>
      <c r="M130" s="16">
        <f t="shared" si="18"/>
        <v>3319.0474716166505</v>
      </c>
      <c r="N130" s="16">
        <f t="shared" si="19"/>
        <v>2276.0719145079102</v>
      </c>
      <c r="O130" s="16">
        <f t="shared" si="20"/>
        <v>1312</v>
      </c>
      <c r="P130" s="16">
        <f t="shared" si="21"/>
        <v>3588.0719145079102</v>
      </c>
      <c r="Q130" s="146"/>
    </row>
    <row r="131" spans="4:17" x14ac:dyDescent="0.25">
      <c r="D131" s="8">
        <v>2028</v>
      </c>
      <c r="E131" s="16">
        <f t="shared" si="11"/>
        <v>1791.4876952291208</v>
      </c>
      <c r="F131" s="16">
        <f>'P31'!K17</f>
        <v>1312</v>
      </c>
      <c r="G131" s="16">
        <f t="shared" si="12"/>
        <v>3103.4876952291206</v>
      </c>
      <c r="H131" s="16">
        <f t="shared" si="13"/>
        <v>2051.2024373171348</v>
      </c>
      <c r="I131" s="16">
        <f t="shared" si="14"/>
        <v>1312</v>
      </c>
      <c r="J131" s="16">
        <f t="shared" si="15"/>
        <v>3363.2024373171348</v>
      </c>
      <c r="K131" s="16">
        <f t="shared" si="16"/>
        <v>2101.0693872371321</v>
      </c>
      <c r="L131" s="16">
        <f t="shared" si="17"/>
        <v>1312</v>
      </c>
      <c r="M131" s="16">
        <f t="shared" si="18"/>
        <v>3413.0693872371321</v>
      </c>
      <c r="N131" s="16">
        <f t="shared" si="19"/>
        <v>2409.116138388888</v>
      </c>
      <c r="O131" s="16">
        <f t="shared" si="20"/>
        <v>1312</v>
      </c>
      <c r="P131" s="16">
        <f t="shared" si="21"/>
        <v>3721.116138388888</v>
      </c>
      <c r="Q131" s="146"/>
    </row>
    <row r="132" spans="4:17" x14ac:dyDescent="0.25">
      <c r="D132" s="8">
        <v>2029</v>
      </c>
      <c r="E132" s="16">
        <f t="shared" si="11"/>
        <v>1828.9087064406835</v>
      </c>
      <c r="F132" s="16">
        <f>'P31'!K19</f>
        <v>1312</v>
      </c>
      <c r="G132" s="16">
        <f t="shared" si="12"/>
        <v>3140.9087064406835</v>
      </c>
      <c r="H132" s="16">
        <f t="shared" si="13"/>
        <v>2130.2074889475898</v>
      </c>
      <c r="I132" s="16">
        <f t="shared" si="14"/>
        <v>1312</v>
      </c>
      <c r="J132" s="16">
        <f t="shared" si="15"/>
        <v>3442.2074889475898</v>
      </c>
      <c r="K132" s="16">
        <f t="shared" si="16"/>
        <v>2197.2694024265052</v>
      </c>
      <c r="L132" s="16">
        <f t="shared" si="17"/>
        <v>1312</v>
      </c>
      <c r="M132" s="16">
        <f t="shared" si="18"/>
        <v>3509.2694024265052</v>
      </c>
      <c r="N132" s="16">
        <f t="shared" si="19"/>
        <v>2545.4282866138037</v>
      </c>
      <c r="O132" s="16">
        <f t="shared" si="20"/>
        <v>1312</v>
      </c>
      <c r="P132" s="16">
        <f t="shared" si="21"/>
        <v>3857.4282866138037</v>
      </c>
      <c r="Q132" s="146"/>
    </row>
    <row r="133" spans="4:17" x14ac:dyDescent="0.25">
      <c r="D133" s="8">
        <v>2030</v>
      </c>
      <c r="E133" s="16">
        <f t="shared" si="11"/>
        <v>1866.8674272561011</v>
      </c>
      <c r="F133" s="16">
        <f>'P31'!K21</f>
        <v>1312</v>
      </c>
      <c r="G133" s="16">
        <f t="shared" si="12"/>
        <v>3178.8674272561011</v>
      </c>
      <c r="H133" s="16">
        <f t="shared" si="13"/>
        <v>2210.9129745311743</v>
      </c>
      <c r="I133" s="16">
        <f t="shared" si="14"/>
        <v>1312</v>
      </c>
      <c r="J133" s="16">
        <f t="shared" si="15"/>
        <v>3522.9129745311743</v>
      </c>
      <c r="K133" s="16">
        <f t="shared" si="16"/>
        <v>2295.6694189166265</v>
      </c>
      <c r="L133" s="16">
        <f t="shared" si="17"/>
        <v>1312</v>
      </c>
      <c r="M133" s="16">
        <f t="shared" si="18"/>
        <v>3607.6694189166265</v>
      </c>
      <c r="N133" s="16">
        <f t="shared" si="19"/>
        <v>2685.043222866283</v>
      </c>
      <c r="O133" s="16">
        <f t="shared" si="20"/>
        <v>1312</v>
      </c>
      <c r="P133" s="16">
        <f t="shared" si="21"/>
        <v>3997.043222866283</v>
      </c>
      <c r="Q133" s="146"/>
    </row>
    <row r="134" spans="4:17" x14ac:dyDescent="0.25">
      <c r="D134" s="8">
        <v>2031</v>
      </c>
      <c r="E134" s="16">
        <f t="shared" si="11"/>
        <v>1905.3656659852841</v>
      </c>
      <c r="F134" s="16">
        <f>'P31'!K23</f>
        <v>1312</v>
      </c>
      <c r="G134" s="16">
        <f t="shared" si="12"/>
        <v>3217.3656659852841</v>
      </c>
      <c r="H134" s="16">
        <f t="shared" si="13"/>
        <v>2293.334361462476</v>
      </c>
      <c r="I134" s="16">
        <f t="shared" si="14"/>
        <v>1312</v>
      </c>
      <c r="J134" s="16">
        <f t="shared" si="15"/>
        <v>3605.334361462476</v>
      </c>
      <c r="K134" s="16">
        <f t="shared" si="16"/>
        <v>2396.2909392464685</v>
      </c>
      <c r="L134" s="16">
        <f t="shared" si="17"/>
        <v>1312</v>
      </c>
      <c r="M134" s="16">
        <f t="shared" si="18"/>
        <v>3708.2909392464685</v>
      </c>
      <c r="N134" s="16">
        <f t="shared" si="19"/>
        <v>2827.9952381683661</v>
      </c>
      <c r="O134" s="16">
        <f t="shared" si="20"/>
        <v>1312</v>
      </c>
      <c r="P134" s="16">
        <f t="shared" si="21"/>
        <v>4139.9952381683661</v>
      </c>
      <c r="Q134" s="146"/>
    </row>
    <row r="135" spans="4:17" x14ac:dyDescent="0.25">
      <c r="D135" s="8">
        <v>2032</v>
      </c>
      <c r="E135" s="16">
        <f t="shared" si="11"/>
        <v>1944.4050842330671</v>
      </c>
      <c r="F135" s="16">
        <f>'P31'!K25</f>
        <v>1312</v>
      </c>
      <c r="G135" s="16">
        <f t="shared" ref="G135:G148" si="22">SUM(E135:F135)</f>
        <v>3256.4050842330671</v>
      </c>
      <c r="H135" s="16">
        <f t="shared" si="13"/>
        <v>2377.4867796203466</v>
      </c>
      <c r="I135" s="16">
        <f t="shared" si="14"/>
        <v>1312</v>
      </c>
      <c r="J135" s="16">
        <f t="shared" si="15"/>
        <v>3689.4867796203466</v>
      </c>
      <c r="K135" s="16">
        <f t="shared" si="16"/>
        <v>2499.1550486159226</v>
      </c>
      <c r="L135" s="16">
        <f t="shared" si="17"/>
        <v>1312</v>
      </c>
      <c r="M135" s="16">
        <f t="shared" si="18"/>
        <v>3811.1550486159226</v>
      </c>
      <c r="N135" s="16">
        <f t="shared" si="19"/>
        <v>2974.3180230695975</v>
      </c>
      <c r="O135" s="16">
        <f t="shared" si="20"/>
        <v>1312</v>
      </c>
      <c r="P135" s="16">
        <f t="shared" si="21"/>
        <v>4286.318023069598</v>
      </c>
      <c r="Q135" s="146"/>
    </row>
    <row r="136" spans="4:17" x14ac:dyDescent="0.25">
      <c r="D136" s="8">
        <v>2033</v>
      </c>
      <c r="E136" s="16">
        <f t="shared" si="11"/>
        <v>1983.9871934564446</v>
      </c>
      <c r="F136" s="16">
        <f>'P31'!K27</f>
        <v>1312</v>
      </c>
      <c r="G136" s="16">
        <f t="shared" si="22"/>
        <v>3295.9871934564444</v>
      </c>
      <c r="H136" s="16">
        <f t="shared" si="13"/>
        <v>2463.3850076122326</v>
      </c>
      <c r="I136" s="16">
        <f t="shared" si="14"/>
        <v>1312</v>
      </c>
      <c r="J136" s="16">
        <f t="shared" si="15"/>
        <v>3775.3850076122326</v>
      </c>
      <c r="K136" s="16">
        <f t="shared" si="16"/>
        <v>2604.2823966501714</v>
      </c>
      <c r="L136" s="16">
        <f t="shared" si="17"/>
        <v>1312</v>
      </c>
      <c r="M136" s="16">
        <f t="shared" si="18"/>
        <v>3916.2823966501714</v>
      </c>
      <c r="N136" s="16">
        <f t="shared" si="19"/>
        <v>3124.0446396790926</v>
      </c>
      <c r="O136" s="16">
        <f t="shared" si="20"/>
        <v>1312</v>
      </c>
      <c r="P136" s="16">
        <f t="shared" si="21"/>
        <v>4436.0446396790921</v>
      </c>
      <c r="Q136" s="146"/>
    </row>
    <row r="137" spans="4:17" x14ac:dyDescent="0.25">
      <c r="D137" s="8">
        <v>2034</v>
      </c>
      <c r="E137" s="16">
        <f t="shared" si="11"/>
        <v>2024.1133515415434</v>
      </c>
      <c r="F137" s="16">
        <f>'P31'!K29</f>
        <v>1312</v>
      </c>
      <c r="G137" s="16">
        <f t="shared" si="22"/>
        <v>3336.1133515415431</v>
      </c>
      <c r="H137" s="16">
        <f t="shared" si="13"/>
        <v>2551.0434589708775</v>
      </c>
      <c r="I137" s="16">
        <f t="shared" si="14"/>
        <v>1312</v>
      </c>
      <c r="J137" s="16">
        <f t="shared" si="15"/>
        <v>3863.0434589708775</v>
      </c>
      <c r="K137" s="16">
        <f t="shared" si="16"/>
        <v>2711.6931790856247</v>
      </c>
      <c r="L137" s="16">
        <f t="shared" si="17"/>
        <v>1312</v>
      </c>
      <c r="M137" s="16">
        <f t="shared" si="18"/>
        <v>4023.6931790856247</v>
      </c>
      <c r="N137" s="16">
        <f t="shared" si="19"/>
        <v>3277.2074935571663</v>
      </c>
      <c r="O137" s="16">
        <f t="shared" si="20"/>
        <v>1312</v>
      </c>
      <c r="P137" s="16">
        <f t="shared" si="21"/>
        <v>4589.2074935571663</v>
      </c>
      <c r="Q137" s="146"/>
    </row>
    <row r="138" spans="4:17" x14ac:dyDescent="0.25">
      <c r="D138" s="8">
        <v>2035</v>
      </c>
      <c r="E138" s="16">
        <f t="shared" si="11"/>
        <v>2064.7847594029095</v>
      </c>
      <c r="F138" s="16">
        <f>'P31'!K31</f>
        <v>1312</v>
      </c>
      <c r="G138" s="16">
        <f t="shared" si="22"/>
        <v>3376.7847594029095</v>
      </c>
      <c r="H138" s="16">
        <f t="shared" si="13"/>
        <v>2640.4761683120505</v>
      </c>
      <c r="I138" s="16">
        <f t="shared" si="14"/>
        <v>1312</v>
      </c>
      <c r="J138" s="16">
        <f t="shared" si="15"/>
        <v>3952.4761683120505</v>
      </c>
      <c r="K138" s="16">
        <f t="shared" si="16"/>
        <v>2821.4071193886703</v>
      </c>
      <c r="L138" s="16">
        <f t="shared" si="17"/>
        <v>1312</v>
      </c>
      <c r="M138" s="16">
        <f t="shared" si="18"/>
        <v>4133.4071193886703</v>
      </c>
      <c r="N138" s="16">
        <f t="shared" si="19"/>
        <v>3433.8383054835172</v>
      </c>
      <c r="O138" s="16">
        <f t="shared" si="20"/>
        <v>1312</v>
      </c>
      <c r="P138" s="16">
        <f t="shared" si="21"/>
        <v>4745.8383054835176</v>
      </c>
      <c r="Q138" s="146"/>
    </row>
    <row r="139" spans="4:17" x14ac:dyDescent="0.25">
      <c r="D139" s="8">
        <v>2036</v>
      </c>
      <c r="E139" s="16">
        <f t="shared" si="11"/>
        <v>2106.0024576077271</v>
      </c>
      <c r="F139" s="16">
        <f>'P31'!K33</f>
        <v>1312</v>
      </c>
      <c r="G139" s="16">
        <f t="shared" si="22"/>
        <v>3418.0024576077271</v>
      </c>
      <c r="H139" s="16">
        <f t="shared" si="13"/>
        <v>2731.6967774621194</v>
      </c>
      <c r="I139" s="16">
        <f t="shared" si="14"/>
        <v>1312</v>
      </c>
      <c r="J139" s="16">
        <f t="shared" si="15"/>
        <v>4043.6967774621194</v>
      </c>
      <c r="K139" s="16">
        <f t="shared" si="16"/>
        <v>2933.4434503187422</v>
      </c>
      <c r="L139" s="16">
        <f t="shared" si="17"/>
        <v>1312</v>
      </c>
      <c r="M139" s="16">
        <f t="shared" si="18"/>
        <v>4245.4434503187422</v>
      </c>
      <c r="N139" s="16">
        <f t="shared" si="19"/>
        <v>3593.9680831193359</v>
      </c>
      <c r="O139" s="16">
        <f t="shared" si="20"/>
        <v>1312</v>
      </c>
      <c r="P139" s="16">
        <f t="shared" si="21"/>
        <v>4905.9680831193364</v>
      </c>
      <c r="Q139" s="146"/>
    </row>
    <row r="140" spans="4:17" x14ac:dyDescent="0.25">
      <c r="D140" s="8">
        <v>2037</v>
      </c>
      <c r="E140" s="16">
        <f t="shared" si="11"/>
        <v>2147.7673230276059</v>
      </c>
      <c r="F140" s="16">
        <f>'P31'!K35</f>
        <v>1312</v>
      </c>
      <c r="G140" s="16">
        <f t="shared" si="22"/>
        <v>3459.7673230276059</v>
      </c>
      <c r="H140" s="16">
        <f t="shared" si="13"/>
        <v>2824.7185215644699</v>
      </c>
      <c r="I140" s="16">
        <f t="shared" si="14"/>
        <v>1312</v>
      </c>
      <c r="J140" s="16">
        <f t="shared" si="15"/>
        <v>4136.7185215644695</v>
      </c>
      <c r="K140" s="16">
        <f t="shared" si="16"/>
        <v>2975.3916916583003</v>
      </c>
      <c r="L140" s="16">
        <f t="shared" si="17"/>
        <v>1312</v>
      </c>
      <c r="M140" s="16">
        <f t="shared" si="18"/>
        <v>4287.3916916583003</v>
      </c>
      <c r="N140" s="16">
        <f t="shared" si="19"/>
        <v>3757.6270925811255</v>
      </c>
      <c r="O140" s="16">
        <f t="shared" si="20"/>
        <v>1312</v>
      </c>
      <c r="P140" s="16">
        <f t="shared" si="21"/>
        <v>5069.6270925811259</v>
      </c>
      <c r="Q140" s="146"/>
    </row>
    <row r="141" spans="4:17" x14ac:dyDescent="0.25">
      <c r="D141" s="8">
        <v>2038</v>
      </c>
      <c r="E141" s="16">
        <f t="shared" si="11"/>
        <v>2190.0800655206067</v>
      </c>
      <c r="F141" s="16">
        <f>'P31'!K37</f>
        <v>1312</v>
      </c>
      <c r="G141" s="16">
        <f t="shared" si="22"/>
        <v>3502.0800655206067</v>
      </c>
      <c r="H141" s="16">
        <f t="shared" si="13"/>
        <v>2919.5542151739496</v>
      </c>
      <c r="I141" s="16">
        <f t="shared" si="14"/>
        <v>1312</v>
      </c>
      <c r="J141" s="16">
        <f t="shared" si="15"/>
        <v>4231.5542151739501</v>
      </c>
      <c r="K141" s="16">
        <f t="shared" si="16"/>
        <v>3091.0999521628046</v>
      </c>
      <c r="L141" s="16">
        <f t="shared" si="17"/>
        <v>1312</v>
      </c>
      <c r="M141" s="16">
        <f t="shared" si="18"/>
        <v>4403.0999521628046</v>
      </c>
      <c r="N141" s="16">
        <f t="shared" si="19"/>
        <v>3924.8448299443589</v>
      </c>
      <c r="O141" s="16">
        <f t="shared" si="20"/>
        <v>1312</v>
      </c>
      <c r="P141" s="16">
        <f t="shared" si="21"/>
        <v>5236.8448299443589</v>
      </c>
      <c r="Q141" s="146"/>
    </row>
    <row r="142" spans="4:17" x14ac:dyDescent="0.25">
      <c r="D142" s="8">
        <v>2039</v>
      </c>
      <c r="E142" s="16">
        <f t="shared" si="11"/>
        <v>2232.9412246461902</v>
      </c>
      <c r="F142" s="16">
        <f>'P31'!K39</f>
        <v>1312</v>
      </c>
      <c r="G142" s="16">
        <f t="shared" si="22"/>
        <v>3544.9412246461902</v>
      </c>
      <c r="H142" s="16">
        <f t="shared" si="13"/>
        <v>3016.2162383486721</v>
      </c>
      <c r="I142" s="16">
        <f t="shared" si="14"/>
        <v>1312</v>
      </c>
      <c r="J142" s="16">
        <f t="shared" si="15"/>
        <v>4328.2162383486721</v>
      </c>
      <c r="K142" s="16">
        <f t="shared" si="16"/>
        <v>3209.1779135198658</v>
      </c>
      <c r="L142" s="16">
        <f t="shared" si="17"/>
        <v>1312</v>
      </c>
      <c r="M142" s="16">
        <f t="shared" si="18"/>
        <v>4521.1779135198658</v>
      </c>
      <c r="N142" s="16">
        <f t="shared" si="19"/>
        <v>4095.6499926955012</v>
      </c>
      <c r="O142" s="16">
        <f t="shared" si="20"/>
        <v>1312</v>
      </c>
      <c r="P142" s="16">
        <f t="shared" si="21"/>
        <v>5407.6499926955012</v>
      </c>
      <c r="Q142" s="146"/>
    </row>
    <row r="143" spans="4:17" x14ac:dyDescent="0.25">
      <c r="D143" s="8">
        <v>2040</v>
      </c>
      <c r="E143" s="16">
        <f t="shared" si="11"/>
        <v>2276.3511664158045</v>
      </c>
      <c r="F143" s="16">
        <f>'P31'!K41</f>
        <v>1312</v>
      </c>
      <c r="G143" s="16">
        <f t="shared" si="22"/>
        <v>3588.3511664158045</v>
      </c>
      <c r="H143" s="16">
        <f t="shared" si="13"/>
        <v>3114.7165227486948</v>
      </c>
      <c r="I143" s="16">
        <f t="shared" si="14"/>
        <v>1312</v>
      </c>
      <c r="J143" s="16">
        <f t="shared" si="15"/>
        <v>4426.7165227486948</v>
      </c>
      <c r="K143" s="16">
        <f t="shared" si="16"/>
        <v>3329.6427646691518</v>
      </c>
      <c r="L143" s="16">
        <f t="shared" si="17"/>
        <v>1312</v>
      </c>
      <c r="M143" s="16">
        <f t="shared" si="18"/>
        <v>4641.6427646691518</v>
      </c>
      <c r="N143" s="16">
        <f t="shared" si="19"/>
        <v>4270.0704511512504</v>
      </c>
      <c r="O143" s="16">
        <f t="shared" si="20"/>
        <v>1312</v>
      </c>
      <c r="P143" s="16">
        <f t="shared" si="21"/>
        <v>5582.0704511512504</v>
      </c>
      <c r="Q143" s="146"/>
    </row>
    <row r="144" spans="4:17" x14ac:dyDescent="0.25">
      <c r="D144" s="8">
        <v>2041</v>
      </c>
      <c r="E144" s="16">
        <f t="shared" si="11"/>
        <v>2320.3100800818338</v>
      </c>
      <c r="F144" s="16">
        <f>'P31'!K43</f>
        <v>1312</v>
      </c>
      <c r="G144" s="16">
        <f t="shared" si="22"/>
        <v>3632.3100800818338</v>
      </c>
      <c r="H144" s="16">
        <f t="shared" si="13"/>
        <v>3215.06653775122</v>
      </c>
      <c r="I144" s="16">
        <f t="shared" si="14"/>
        <v>1312</v>
      </c>
      <c r="J144" s="16">
        <f t="shared" si="15"/>
        <v>4527.0665377512196</v>
      </c>
      <c r="K144" s="16">
        <f t="shared" si="16"/>
        <v>3452.5111148670653</v>
      </c>
      <c r="L144" s="16">
        <f t="shared" si="17"/>
        <v>1312</v>
      </c>
      <c r="M144" s="16">
        <f t="shared" si="18"/>
        <v>4764.5111148670658</v>
      </c>
      <c r="N144" s="16">
        <f t="shared" si="19"/>
        <v>4448.1332198642212</v>
      </c>
      <c r="O144" s="16">
        <f t="shared" si="20"/>
        <v>1312</v>
      </c>
      <c r="P144" s="16">
        <f t="shared" si="21"/>
        <v>5760.1332198642212</v>
      </c>
      <c r="Q144" s="146"/>
    </row>
    <row r="145" spans="4:17" x14ac:dyDescent="0.25">
      <c r="D145" s="8">
        <v>2042</v>
      </c>
      <c r="E145" s="16">
        <f t="shared" si="11"/>
        <v>2364.8179749676619</v>
      </c>
      <c r="F145" s="16">
        <f>'P31'!K45</f>
        <v>1312</v>
      </c>
      <c r="G145" s="16">
        <f t="shared" si="22"/>
        <v>3676.8179749676619</v>
      </c>
      <c r="H145" s="16">
        <f t="shared" si="13"/>
        <v>3317.2772765921472</v>
      </c>
      <c r="I145" s="16">
        <f t="shared" si="14"/>
        <v>1312</v>
      </c>
      <c r="J145" s="16">
        <f t="shared" si="15"/>
        <v>4629.2772765921472</v>
      </c>
      <c r="K145" s="16">
        <f t="shared" si="16"/>
        <v>3577.7989751788555</v>
      </c>
      <c r="L145" s="16">
        <f t="shared" si="17"/>
        <v>1312</v>
      </c>
      <c r="M145" s="16">
        <f t="shared" si="18"/>
        <v>4889.7989751788555</v>
      </c>
      <c r="N145" s="16">
        <f t="shared" si="19"/>
        <v>4629.8644290346156</v>
      </c>
      <c r="O145" s="16">
        <f t="shared" si="20"/>
        <v>1312</v>
      </c>
      <c r="P145" s="16">
        <f t="shared" si="21"/>
        <v>5941.8644290346156</v>
      </c>
      <c r="Q145" s="146"/>
    </row>
    <row r="146" spans="4:17" x14ac:dyDescent="0.25">
      <c r="D146" s="8">
        <v>2043</v>
      </c>
      <c r="E146" s="16">
        <f t="shared" si="11"/>
        <v>2409.8746773416133</v>
      </c>
      <c r="F146" s="16">
        <f>'P31'!K47</f>
        <v>1312</v>
      </c>
      <c r="G146" s="16">
        <f t="shared" si="22"/>
        <v>3721.8746773416133</v>
      </c>
      <c r="H146" s="16">
        <f t="shared" si="13"/>
        <v>3421.3592425439128</v>
      </c>
      <c r="I146" s="16">
        <f t="shared" si="14"/>
        <v>1312</v>
      </c>
      <c r="J146" s="16">
        <f t="shared" si="15"/>
        <v>4733.3592425439128</v>
      </c>
      <c r="K146" s="16">
        <f t="shared" si="16"/>
        <v>3705.5217400003257</v>
      </c>
      <c r="L146" s="16">
        <f t="shared" si="17"/>
        <v>1312</v>
      </c>
      <c r="M146" s="16">
        <f t="shared" si="18"/>
        <v>5017.5217400003257</v>
      </c>
      <c r="N146" s="16">
        <f t="shared" si="19"/>
        <v>4815.289295947744</v>
      </c>
      <c r="O146" s="16">
        <f t="shared" si="20"/>
        <v>1312</v>
      </c>
      <c r="P146" s="16">
        <f t="shared" si="21"/>
        <v>6127.289295947744</v>
      </c>
      <c r="Q146" s="146"/>
    </row>
    <row r="147" spans="4:17" x14ac:dyDescent="0.25">
      <c r="D147" s="8">
        <v>2044</v>
      </c>
      <c r="E147" s="16">
        <f t="shared" si="11"/>
        <v>2455.4798273375432</v>
      </c>
      <c r="F147" s="16">
        <f>'P31'!K49</f>
        <v>1312</v>
      </c>
      <c r="G147" s="16">
        <f t="shared" si="22"/>
        <v>3767.4798273375432</v>
      </c>
      <c r="H147" s="16">
        <f t="shared" si="13"/>
        <v>3527.322435139733</v>
      </c>
      <c r="I147" s="16">
        <f t="shared" si="14"/>
        <v>1312</v>
      </c>
      <c r="J147" s="16">
        <f t="shared" si="15"/>
        <v>4839.322435139733</v>
      </c>
      <c r="K147" s="16">
        <f t="shared" si="16"/>
        <v>3835.6941686223654</v>
      </c>
      <c r="L147" s="16">
        <f t="shared" si="17"/>
        <v>1312</v>
      </c>
      <c r="M147" s="16">
        <f t="shared" si="18"/>
        <v>5147.6941686223654</v>
      </c>
      <c r="N147" s="16">
        <f t="shared" si="19"/>
        <v>5004.4320964575891</v>
      </c>
      <c r="O147" s="16">
        <f t="shared" si="20"/>
        <v>1312</v>
      </c>
      <c r="P147" s="16">
        <f t="shared" si="21"/>
        <v>6316.4320964575891</v>
      </c>
      <c r="Q147" s="146"/>
    </row>
    <row r="148" spans="4:17" x14ac:dyDescent="0.25">
      <c r="D148" s="8">
        <v>2045</v>
      </c>
      <c r="E148" s="16">
        <f>I117</f>
        <v>2501.6328759248695</v>
      </c>
      <c r="F148" s="16">
        <f>'P31'!K51</f>
        <v>1312</v>
      </c>
      <c r="G148" s="166">
        <f t="shared" si="22"/>
        <v>3813.6328759248695</v>
      </c>
      <c r="H148" s="16">
        <f t="shared" si="13"/>
        <v>3635.176336454454</v>
      </c>
      <c r="I148" s="16">
        <f t="shared" si="14"/>
        <v>1312</v>
      </c>
      <c r="J148" s="166">
        <f>SUM(H148:I148)</f>
        <v>4947.176336454454</v>
      </c>
      <c r="K148" s="16">
        <f t="shared" si="16"/>
        <v>3968.3303668517374</v>
      </c>
      <c r="L148" s="16">
        <f t="shared" si="17"/>
        <v>1312</v>
      </c>
      <c r="M148" s="166">
        <f t="shared" si="18"/>
        <v>5280.3303668517374</v>
      </c>
      <c r="N148" s="16">
        <f t="shared" si="19"/>
        <v>5197.3161365368687</v>
      </c>
      <c r="O148" s="16">
        <f t="shared" si="20"/>
        <v>1312</v>
      </c>
      <c r="P148" s="166">
        <f t="shared" si="21"/>
        <v>6509.3161365368687</v>
      </c>
      <c r="Q148" s="146"/>
    </row>
    <row r="149" spans="4:17" x14ac:dyDescent="0.25">
      <c r="D149" s="146"/>
      <c r="E149" s="167">
        <f>(E148-E123)/E123</f>
        <v>0.64404071158773513</v>
      </c>
      <c r="F149" s="146"/>
      <c r="G149" s="167">
        <f>(G148-G123)/G123</f>
        <v>1.5062701115773953</v>
      </c>
      <c r="I149" s="167"/>
      <c r="J149" s="167">
        <f>(M148-M123)/M123</f>
        <v>2.4701646981385341</v>
      </c>
      <c r="M149" s="167">
        <f>(P148-P123)/P123</f>
        <v>3.2778382216076207</v>
      </c>
      <c r="N149" s="146"/>
    </row>
    <row r="150" spans="4:17" x14ac:dyDescent="0.25">
      <c r="D150" s="146"/>
      <c r="E150" s="146"/>
      <c r="F150" s="146"/>
      <c r="G150" s="167">
        <f>(G148-E148)/E148</f>
        <v>0.52445745042223479</v>
      </c>
      <c r="H150" s="146"/>
      <c r="I150" s="146"/>
      <c r="J150" s="167">
        <f>(M148-K148)/K148</f>
        <v>0.33061763480162848</v>
      </c>
      <c r="K150" s="146"/>
      <c r="L150" s="146"/>
      <c r="M150" s="167">
        <f>(P148-N148)/N148</f>
        <v>0.25243798251499588</v>
      </c>
      <c r="N150" s="146"/>
    </row>
    <row r="151" spans="4:17" x14ac:dyDescent="0.25">
      <c r="D151" s="146"/>
      <c r="E151" s="146"/>
      <c r="F151" s="146"/>
      <c r="G151" s="146"/>
      <c r="H151" s="146"/>
      <c r="I151" s="146"/>
      <c r="J151" s="146"/>
      <c r="K151" s="146"/>
      <c r="L151" s="146"/>
      <c r="M151" s="146"/>
      <c r="N151" s="146"/>
    </row>
    <row r="152" spans="4:17" x14ac:dyDescent="0.25">
      <c r="D152" s="26"/>
    </row>
    <row r="153" spans="4:17" x14ac:dyDescent="0.25">
      <c r="D153" s="26"/>
    </row>
    <row r="154" spans="4:17" x14ac:dyDescent="0.25">
      <c r="D154" s="26"/>
    </row>
    <row r="155" spans="4:17" x14ac:dyDescent="0.25">
      <c r="D155" s="26"/>
    </row>
    <row r="156" spans="4:17" x14ac:dyDescent="0.25">
      <c r="D156" s="26"/>
    </row>
    <row r="157" spans="4:17" x14ac:dyDescent="0.25">
      <c r="D157" s="26"/>
    </row>
    <row r="158" spans="4:17" x14ac:dyDescent="0.25">
      <c r="D158" s="26"/>
    </row>
    <row r="159" spans="4:17" x14ac:dyDescent="0.25">
      <c r="D159" s="26"/>
    </row>
    <row r="160" spans="4:17" x14ac:dyDescent="0.25">
      <c r="D160" s="26"/>
    </row>
    <row r="161" spans="4:15" x14ac:dyDescent="0.25">
      <c r="D161" s="26"/>
    </row>
    <row r="162" spans="4:15" x14ac:dyDescent="0.25">
      <c r="D162" s="26"/>
    </row>
    <row r="163" spans="4:15" x14ac:dyDescent="0.25">
      <c r="D163" s="26"/>
    </row>
    <row r="164" spans="4:15" x14ac:dyDescent="0.25">
      <c r="D164" s="26"/>
    </row>
    <row r="165" spans="4:15" x14ac:dyDescent="0.25">
      <c r="D165" s="26"/>
    </row>
    <row r="166" spans="4:15" ht="34.5" customHeight="1" x14ac:dyDescent="0.25">
      <c r="D166" s="251" t="s">
        <v>179</v>
      </c>
      <c r="E166" s="251"/>
      <c r="F166" s="251"/>
      <c r="G166" s="251"/>
      <c r="H166" s="251"/>
      <c r="I166" s="251"/>
      <c r="J166" s="251"/>
      <c r="K166" s="251"/>
      <c r="L166" s="251"/>
      <c r="M166" s="251"/>
      <c r="N166" s="251"/>
    </row>
    <row r="168" spans="4:15" ht="15" customHeight="1" x14ac:dyDescent="0.25">
      <c r="D168" s="359" t="s">
        <v>170</v>
      </c>
      <c r="E168" s="359"/>
      <c r="F168" s="359"/>
      <c r="G168" s="359"/>
      <c r="H168" s="359"/>
      <c r="I168" s="359"/>
      <c r="J168" s="359"/>
      <c r="K168" s="359"/>
      <c r="L168" s="359"/>
    </row>
    <row r="169" spans="4:15" ht="30" x14ac:dyDescent="0.25">
      <c r="D169" s="367" t="s">
        <v>171</v>
      </c>
      <c r="E169" s="368"/>
      <c r="F169" s="148">
        <v>2015</v>
      </c>
      <c r="G169" s="148">
        <v>2016</v>
      </c>
      <c r="H169" s="148">
        <v>2017</v>
      </c>
      <c r="I169" s="148">
        <v>2018</v>
      </c>
      <c r="J169" s="148">
        <v>2019</v>
      </c>
      <c r="K169" s="148">
        <v>2020</v>
      </c>
      <c r="L169" s="148" t="s">
        <v>162</v>
      </c>
    </row>
    <row r="170" spans="4:15" x14ac:dyDescent="0.25">
      <c r="D170" s="362" t="s">
        <v>172</v>
      </c>
      <c r="E170" s="363"/>
      <c r="F170" s="24"/>
      <c r="G170" s="24"/>
      <c r="H170" s="16"/>
      <c r="I170" s="17">
        <v>11</v>
      </c>
      <c r="J170" s="17">
        <v>9</v>
      </c>
      <c r="K170" s="16"/>
      <c r="L170" s="16"/>
    </row>
    <row r="171" spans="4:15" x14ac:dyDescent="0.25">
      <c r="D171" s="362" t="s">
        <v>173</v>
      </c>
      <c r="E171" s="363"/>
      <c r="F171" s="24"/>
      <c r="G171" s="24"/>
      <c r="H171" s="16"/>
      <c r="I171" s="17">
        <v>41</v>
      </c>
      <c r="J171" s="17">
        <v>36</v>
      </c>
      <c r="K171" s="16"/>
      <c r="L171" s="16">
        <v>2</v>
      </c>
    </row>
    <row r="172" spans="4:15" x14ac:dyDescent="0.25">
      <c r="D172" s="362" t="s">
        <v>174</v>
      </c>
      <c r="E172" s="363"/>
      <c r="F172" s="24"/>
      <c r="G172" s="24"/>
      <c r="H172" s="16"/>
      <c r="I172" s="17"/>
      <c r="J172" s="17">
        <v>21</v>
      </c>
      <c r="K172" s="16">
        <v>21</v>
      </c>
      <c r="L172" s="16">
        <v>21</v>
      </c>
      <c r="N172" s="7" t="s">
        <v>125</v>
      </c>
    </row>
    <row r="173" spans="4:15" x14ac:dyDescent="0.25">
      <c r="D173" s="362" t="s">
        <v>175</v>
      </c>
      <c r="E173" s="363"/>
      <c r="F173" s="24"/>
      <c r="G173" s="24"/>
      <c r="H173" s="16"/>
      <c r="I173" s="17"/>
      <c r="J173" s="17"/>
      <c r="K173" s="16">
        <v>25</v>
      </c>
      <c r="L173" s="16">
        <v>24</v>
      </c>
      <c r="N173" s="15" t="s">
        <v>127</v>
      </c>
      <c r="O173" s="12">
        <f>AVERAGE(G175:L175)</f>
        <v>-4.0201344549170709E-3</v>
      </c>
    </row>
    <row r="174" spans="4:15" x14ac:dyDescent="0.25">
      <c r="D174" s="364" t="s">
        <v>142</v>
      </c>
      <c r="E174" s="365"/>
      <c r="F174" s="25">
        <f t="shared" ref="F174:L174" si="23">SUM(F170:F173)</f>
        <v>0</v>
      </c>
      <c r="G174" s="25">
        <f t="shared" si="23"/>
        <v>0</v>
      </c>
      <c r="H174" s="25">
        <f t="shared" si="23"/>
        <v>0</v>
      </c>
      <c r="I174" s="25">
        <f t="shared" si="23"/>
        <v>52</v>
      </c>
      <c r="J174" s="25">
        <f t="shared" si="23"/>
        <v>66</v>
      </c>
      <c r="K174" s="25">
        <f t="shared" si="23"/>
        <v>46</v>
      </c>
      <c r="L174" s="25">
        <f t="shared" si="23"/>
        <v>47</v>
      </c>
    </row>
    <row r="175" spans="4:15" x14ac:dyDescent="0.25">
      <c r="D175" s="364" t="s">
        <v>151</v>
      </c>
      <c r="E175" s="365"/>
      <c r="F175" s="25"/>
      <c r="G175" s="27"/>
      <c r="H175" s="27"/>
      <c r="I175" s="27"/>
      <c r="J175" s="27">
        <f>(J174-I174)/I174</f>
        <v>0.26923076923076922</v>
      </c>
      <c r="K175" s="27">
        <f>(K174-J174)/J174</f>
        <v>-0.30303030303030304</v>
      </c>
      <c r="L175" s="27">
        <f>(L174-K174)/K174</f>
        <v>2.1739130434782608E-2</v>
      </c>
    </row>
    <row r="176" spans="4:15" x14ac:dyDescent="0.25">
      <c r="D176" s="26" t="s">
        <v>163</v>
      </c>
    </row>
  </sheetData>
  <mergeCells count="50">
    <mergeCell ref="D174:E174"/>
    <mergeCell ref="D175:E175"/>
    <mergeCell ref="D168:L168"/>
    <mergeCell ref="D169:E169"/>
    <mergeCell ref="D170:E170"/>
    <mergeCell ref="D171:E171"/>
    <mergeCell ref="D172:E172"/>
    <mergeCell ref="D173:E173"/>
    <mergeCell ref="D166:N166"/>
    <mergeCell ref="D82:N82"/>
    <mergeCell ref="D90:D91"/>
    <mergeCell ref="D118:N118"/>
    <mergeCell ref="E119:G119"/>
    <mergeCell ref="H119:J119"/>
    <mergeCell ref="K119:M119"/>
    <mergeCell ref="D120:D122"/>
    <mergeCell ref="E121:G121"/>
    <mergeCell ref="K121:M121"/>
    <mergeCell ref="N121:P121"/>
    <mergeCell ref="E90:H90"/>
    <mergeCell ref="I90:L90"/>
    <mergeCell ref="E120:P120"/>
    <mergeCell ref="H121:J121"/>
    <mergeCell ref="D80:N80"/>
    <mergeCell ref="D38:E38"/>
    <mergeCell ref="D39:E39"/>
    <mergeCell ref="D40:E40"/>
    <mergeCell ref="D43:N43"/>
    <mergeCell ref="E48:F48"/>
    <mergeCell ref="D76:N76"/>
    <mergeCell ref="D78:N78"/>
    <mergeCell ref="D33:E33"/>
    <mergeCell ref="D34:E34"/>
    <mergeCell ref="D35:E35"/>
    <mergeCell ref="D36:E36"/>
    <mergeCell ref="D37:E37"/>
    <mergeCell ref="D18:E18"/>
    <mergeCell ref="D13:N13"/>
    <mergeCell ref="D16:L16"/>
    <mergeCell ref="D17:E17"/>
    <mergeCell ref="D19:E19"/>
    <mergeCell ref="D25:E25"/>
    <mergeCell ref="D26:E26"/>
    <mergeCell ref="D27:E27"/>
    <mergeCell ref="D32:K32"/>
    <mergeCell ref="D20:E20"/>
    <mergeCell ref="D21:E21"/>
    <mergeCell ref="D22:E22"/>
    <mergeCell ref="D23:E23"/>
    <mergeCell ref="D24:E2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T51"/>
  <sheetViews>
    <sheetView workbookViewId="0">
      <selection activeCell="K5" sqref="K5"/>
    </sheetView>
  </sheetViews>
  <sheetFormatPr baseColWidth="10" defaultRowHeight="15" x14ac:dyDescent="0.25"/>
  <cols>
    <col min="1" max="1" width="11.42578125" style="1"/>
    <col min="2" max="2" width="0" style="1" hidden="1" customWidth="1"/>
    <col min="3" max="3" width="2.7109375" style="1" customWidth="1"/>
    <col min="4" max="4" width="5" style="1" bestFit="1" customWidth="1"/>
    <col min="5" max="5" width="6.42578125" style="1" bestFit="1" customWidth="1"/>
    <col min="6" max="6" width="16.42578125" style="1" bestFit="1" customWidth="1"/>
    <col min="7" max="7" width="18.28515625" style="1" hidden="1" customWidth="1"/>
    <col min="8" max="8" width="11.28515625" style="1" customWidth="1"/>
    <col min="9" max="9" width="12.28515625" style="1" customWidth="1"/>
    <col min="10" max="10" width="15.7109375" style="1" customWidth="1"/>
    <col min="11" max="11" width="6.42578125" style="1" bestFit="1" customWidth="1"/>
    <col min="12" max="12" width="5.85546875" style="1" bestFit="1" customWidth="1"/>
    <col min="13" max="13" width="6.42578125" style="1" bestFit="1" customWidth="1"/>
    <col min="14" max="14" width="12.85546875" style="1" bestFit="1" customWidth="1"/>
    <col min="15" max="15" width="9.85546875" style="1" bestFit="1" customWidth="1"/>
    <col min="16" max="16" width="6.85546875" style="1" customWidth="1"/>
    <col min="17" max="18" width="6.42578125" style="1" bestFit="1" customWidth="1"/>
    <col min="19" max="19" width="12.85546875" style="1" bestFit="1" customWidth="1"/>
    <col min="20" max="20" width="9.85546875" style="1" bestFit="1" customWidth="1"/>
    <col min="21" max="21" width="6.140625" style="1" bestFit="1" customWidth="1"/>
    <col min="22" max="22" width="6.42578125" style="1" bestFit="1" customWidth="1"/>
    <col min="23" max="23" width="5.85546875" style="1" bestFit="1" customWidth="1"/>
    <col min="24" max="24" width="6.42578125" style="1" bestFit="1" customWidth="1"/>
    <col min="25" max="25" width="5.85546875" style="1" bestFit="1" customWidth="1"/>
    <col min="26" max="26" width="6.42578125" style="1" bestFit="1" customWidth="1"/>
    <col min="27" max="27" width="5.85546875" style="1" bestFit="1" customWidth="1"/>
    <col min="28" max="28" width="6.42578125" style="1" bestFit="1" customWidth="1"/>
    <col min="29" max="29" width="5.85546875" style="1" bestFit="1" customWidth="1"/>
    <col min="30" max="30" width="6.42578125" style="1" bestFit="1" customWidth="1"/>
    <col min="31" max="31" width="5.85546875" style="1" bestFit="1" customWidth="1"/>
    <col min="32" max="32" width="6.42578125" style="1" bestFit="1" customWidth="1"/>
    <col min="33" max="33" width="5.85546875" style="1" bestFit="1" customWidth="1"/>
    <col min="34" max="34" width="6.42578125" style="1" bestFit="1" customWidth="1"/>
    <col min="35" max="35" width="5.85546875" style="1" bestFit="1" customWidth="1"/>
    <col min="36" max="36" width="6.42578125" style="1" bestFit="1" customWidth="1"/>
    <col min="37" max="37" width="5.85546875" style="1" bestFit="1" customWidth="1"/>
    <col min="38" max="38" width="6.42578125" style="1" bestFit="1" customWidth="1"/>
    <col min="39" max="39" width="5.85546875" style="1" bestFit="1" customWidth="1"/>
    <col min="40" max="40" width="6.42578125" style="1" bestFit="1" customWidth="1"/>
    <col min="41" max="41" width="5.85546875" style="1" bestFit="1" customWidth="1"/>
    <col min="42" max="42" width="6.42578125" style="1" bestFit="1" customWidth="1"/>
    <col min="43" max="43" width="5.85546875" style="1" bestFit="1" customWidth="1"/>
    <col min="44" max="44" width="6.42578125" style="1" bestFit="1" customWidth="1"/>
    <col min="45" max="45" width="5.85546875" style="1" bestFit="1" customWidth="1"/>
    <col min="46" max="46" width="6.42578125" style="1" bestFit="1" customWidth="1"/>
    <col min="47" max="16384" width="11.42578125" style="1"/>
  </cols>
  <sheetData>
    <row r="2" spans="2:46" x14ac:dyDescent="0.25">
      <c r="D2" s="371" t="s">
        <v>635</v>
      </c>
      <c r="E2" s="371"/>
      <c r="F2" s="371"/>
      <c r="G2" s="371"/>
      <c r="H2" s="371"/>
      <c r="I2" s="371"/>
      <c r="J2" s="371"/>
      <c r="K2" s="371"/>
      <c r="L2" s="375"/>
      <c r="M2" s="375"/>
      <c r="N2" s="375"/>
      <c r="O2" s="375"/>
      <c r="P2" s="375"/>
      <c r="Q2" s="375"/>
      <c r="R2" s="57"/>
      <c r="S2" s="375"/>
      <c r="T2" s="375"/>
      <c r="U2" s="375"/>
      <c r="V2" s="375"/>
      <c r="W2" s="375"/>
      <c r="X2" s="375"/>
      <c r="Y2" s="375"/>
      <c r="Z2" s="375"/>
      <c r="AA2" s="375"/>
      <c r="AB2" s="375"/>
      <c r="AC2" s="375"/>
      <c r="AD2" s="375"/>
      <c r="AE2" s="375"/>
      <c r="AF2" s="375"/>
      <c r="AG2" s="375"/>
      <c r="AH2" s="375"/>
      <c r="AI2" s="375"/>
      <c r="AJ2" s="375"/>
      <c r="AK2" s="375"/>
      <c r="AL2" s="375"/>
      <c r="AM2" s="375"/>
      <c r="AN2" s="375"/>
      <c r="AO2" s="375"/>
      <c r="AP2" s="375"/>
      <c r="AQ2" s="375"/>
      <c r="AR2" s="375"/>
      <c r="AS2" s="375"/>
      <c r="AT2" s="375"/>
    </row>
    <row r="3" spans="2:46" ht="30" x14ac:dyDescent="0.25">
      <c r="D3" s="377" t="s">
        <v>636</v>
      </c>
      <c r="E3" s="377"/>
      <c r="F3" s="148" t="s">
        <v>637</v>
      </c>
      <c r="G3" s="148"/>
      <c r="H3" s="148" t="s">
        <v>638</v>
      </c>
      <c r="I3" s="148" t="s">
        <v>639</v>
      </c>
      <c r="J3" s="148" t="s">
        <v>640</v>
      </c>
      <c r="K3" s="168" t="s">
        <v>142</v>
      </c>
      <c r="N3" s="378" t="s">
        <v>641</v>
      </c>
      <c r="O3" s="379"/>
      <c r="P3" s="379"/>
      <c r="S3" s="378" t="s">
        <v>641</v>
      </c>
      <c r="T3" s="379"/>
      <c r="U3" s="379"/>
    </row>
    <row r="4" spans="2:46" x14ac:dyDescent="0.25">
      <c r="D4" s="376">
        <v>2022</v>
      </c>
      <c r="E4" s="169" t="s">
        <v>642</v>
      </c>
      <c r="F4" s="169"/>
      <c r="G4" s="169"/>
      <c r="H4" s="169"/>
      <c r="I4" s="169"/>
      <c r="J4" s="169"/>
      <c r="K4" s="169">
        <f>SUM(F4:J4)</f>
        <v>0</v>
      </c>
      <c r="N4" s="170" t="s">
        <v>636</v>
      </c>
      <c r="O4" s="170" t="s">
        <v>643</v>
      </c>
      <c r="P4" s="170" t="s">
        <v>644</v>
      </c>
      <c r="S4" s="228" t="s">
        <v>636</v>
      </c>
      <c r="T4" s="228" t="s">
        <v>643</v>
      </c>
      <c r="U4" s="228" t="s">
        <v>644</v>
      </c>
    </row>
    <row r="5" spans="2:46" x14ac:dyDescent="0.25">
      <c r="B5" s="1" t="s">
        <v>645</v>
      </c>
      <c r="D5" s="376"/>
      <c r="E5" s="169" t="s">
        <v>646</v>
      </c>
      <c r="F5" s="169">
        <v>30</v>
      </c>
      <c r="G5" s="169" t="s">
        <v>647</v>
      </c>
      <c r="H5" s="169">
        <v>60</v>
      </c>
      <c r="I5" s="169">
        <v>30</v>
      </c>
      <c r="J5" s="169">
        <v>60</v>
      </c>
      <c r="K5" s="169">
        <f t="shared" ref="K5:K51" si="0">SUM(F5:J5)</f>
        <v>180</v>
      </c>
      <c r="N5" s="169" t="s">
        <v>645</v>
      </c>
      <c r="O5" s="169">
        <v>60</v>
      </c>
      <c r="P5" s="169">
        <v>60</v>
      </c>
      <c r="S5" s="169" t="s">
        <v>645</v>
      </c>
      <c r="T5" s="169">
        <v>30</v>
      </c>
      <c r="U5" s="169">
        <v>30</v>
      </c>
    </row>
    <row r="6" spans="2:46" x14ac:dyDescent="0.25">
      <c r="B6" s="1" t="s">
        <v>648</v>
      </c>
      <c r="D6" s="376">
        <v>2023</v>
      </c>
      <c r="E6" s="169" t="s">
        <v>642</v>
      </c>
      <c r="F6" s="171">
        <f>F5+$U$6</f>
        <v>59</v>
      </c>
      <c r="G6" s="171" t="s">
        <v>649</v>
      </c>
      <c r="H6" s="171">
        <f>H5+$P$6</f>
        <v>117</v>
      </c>
      <c r="I6" s="171">
        <f>I5+$U$6</f>
        <v>59</v>
      </c>
      <c r="J6" s="171">
        <f>J5+$P$6</f>
        <v>117</v>
      </c>
      <c r="K6" s="169">
        <f t="shared" si="0"/>
        <v>352</v>
      </c>
      <c r="N6" s="169" t="s">
        <v>648</v>
      </c>
      <c r="O6" s="171">
        <f>O5-INT(O5*6%)</f>
        <v>57</v>
      </c>
      <c r="P6" s="171">
        <f>P5-INT(P5*6%)</f>
        <v>57</v>
      </c>
      <c r="S6" s="169" t="s">
        <v>648</v>
      </c>
      <c r="T6" s="171">
        <f>T5-INT(T5*6%)</f>
        <v>29</v>
      </c>
      <c r="U6" s="171">
        <f>U5-INT(U5*6%)</f>
        <v>29</v>
      </c>
    </row>
    <row r="7" spans="2:46" x14ac:dyDescent="0.25">
      <c r="B7" s="1" t="s">
        <v>650</v>
      </c>
      <c r="D7" s="376"/>
      <c r="E7" s="169" t="s">
        <v>646</v>
      </c>
      <c r="F7" s="171">
        <f>F6+$U$7</f>
        <v>88</v>
      </c>
      <c r="G7" s="171" t="s">
        <v>651</v>
      </c>
      <c r="H7" s="171">
        <f>H6+$P$7</f>
        <v>174</v>
      </c>
      <c r="I7" s="171">
        <f>I6+$U$7</f>
        <v>88</v>
      </c>
      <c r="J7" s="171">
        <f>J6+$P$7</f>
        <v>174</v>
      </c>
      <c r="K7" s="169">
        <f t="shared" si="0"/>
        <v>524</v>
      </c>
      <c r="N7" s="169" t="s">
        <v>650</v>
      </c>
      <c r="O7" s="171">
        <f t="shared" ref="O7:P12" si="1">O6-INT(O6*6%)</f>
        <v>54</v>
      </c>
      <c r="P7" s="171">
        <f>P6</f>
        <v>57</v>
      </c>
      <c r="S7" s="169" t="s">
        <v>650</v>
      </c>
      <c r="T7" s="171">
        <f t="shared" ref="T7" si="2">T6-INT(T6*6%)</f>
        <v>28</v>
      </c>
      <c r="U7" s="171">
        <f>U6</f>
        <v>29</v>
      </c>
    </row>
    <row r="8" spans="2:46" x14ac:dyDescent="0.25">
      <c r="B8" s="1" t="s">
        <v>652</v>
      </c>
      <c r="D8" s="376">
        <v>2024</v>
      </c>
      <c r="E8" s="169" t="s">
        <v>642</v>
      </c>
      <c r="F8" s="171">
        <f>F7+$U$8</f>
        <v>116</v>
      </c>
      <c r="G8" s="171" t="s">
        <v>653</v>
      </c>
      <c r="H8" s="171">
        <f>H7+$P$8</f>
        <v>228</v>
      </c>
      <c r="I8" s="171">
        <f>I7+$U$8</f>
        <v>116</v>
      </c>
      <c r="J8" s="171">
        <f>J7+$P$8</f>
        <v>228</v>
      </c>
      <c r="K8" s="169">
        <f t="shared" si="0"/>
        <v>688</v>
      </c>
      <c r="N8" s="169" t="s">
        <v>652</v>
      </c>
      <c r="O8" s="171">
        <f t="shared" si="1"/>
        <v>51</v>
      </c>
      <c r="P8" s="171">
        <f t="shared" si="1"/>
        <v>54</v>
      </c>
      <c r="S8" s="169" t="s">
        <v>652</v>
      </c>
      <c r="T8" s="171">
        <f t="shared" ref="T8:U8" si="3">T7-INT(T7*6%)</f>
        <v>27</v>
      </c>
      <c r="U8" s="171">
        <f t="shared" si="3"/>
        <v>28</v>
      </c>
    </row>
    <row r="9" spans="2:46" x14ac:dyDescent="0.25">
      <c r="B9" s="1" t="s">
        <v>654</v>
      </c>
      <c r="D9" s="376"/>
      <c r="E9" s="169" t="s">
        <v>646</v>
      </c>
      <c r="F9" s="171">
        <f>F8+$U$9</f>
        <v>144</v>
      </c>
      <c r="G9" s="171" t="s">
        <v>655</v>
      </c>
      <c r="H9" s="171">
        <f>H8+$P$9</f>
        <v>282</v>
      </c>
      <c r="I9" s="171">
        <f>I8+$U$9</f>
        <v>144</v>
      </c>
      <c r="J9" s="171">
        <f>J8+$P$9</f>
        <v>282</v>
      </c>
      <c r="K9" s="169">
        <f t="shared" si="0"/>
        <v>852</v>
      </c>
      <c r="N9" s="169" t="s">
        <v>654</v>
      </c>
      <c r="O9" s="171">
        <f t="shared" si="1"/>
        <v>48</v>
      </c>
      <c r="P9" s="171">
        <f>P8</f>
        <v>54</v>
      </c>
      <c r="S9" s="169" t="s">
        <v>654</v>
      </c>
      <c r="T9" s="171">
        <f t="shared" ref="T9" si="4">T8-INT(T8*6%)</f>
        <v>26</v>
      </c>
      <c r="U9" s="171">
        <f>U8</f>
        <v>28</v>
      </c>
    </row>
    <row r="10" spans="2:46" x14ac:dyDescent="0.25">
      <c r="B10" s="1" t="s">
        <v>656</v>
      </c>
      <c r="D10" s="376">
        <v>2025</v>
      </c>
      <c r="E10" s="169" t="s">
        <v>642</v>
      </c>
      <c r="F10" s="171">
        <f>F9+$U$10</f>
        <v>171</v>
      </c>
      <c r="G10" s="171" t="s">
        <v>657</v>
      </c>
      <c r="H10" s="171">
        <f>H9+$P$10</f>
        <v>333</v>
      </c>
      <c r="I10" s="171">
        <f>I9+$U$10</f>
        <v>171</v>
      </c>
      <c r="J10" s="171">
        <f>J9+$P$10</f>
        <v>333</v>
      </c>
      <c r="K10" s="169">
        <f t="shared" si="0"/>
        <v>1008</v>
      </c>
      <c r="N10" s="169" t="s">
        <v>656</v>
      </c>
      <c r="O10" s="171">
        <f t="shared" si="1"/>
        <v>46</v>
      </c>
      <c r="P10" s="171">
        <f t="shared" si="1"/>
        <v>51</v>
      </c>
      <c r="S10" s="169" t="s">
        <v>656</v>
      </c>
      <c r="T10" s="171">
        <f t="shared" ref="T10:U10" si="5">T9-INT(T9*6%)</f>
        <v>25</v>
      </c>
      <c r="U10" s="171">
        <f t="shared" si="5"/>
        <v>27</v>
      </c>
    </row>
    <row r="11" spans="2:46" x14ac:dyDescent="0.25">
      <c r="B11" s="1" t="s">
        <v>658</v>
      </c>
      <c r="D11" s="376"/>
      <c r="E11" s="169" t="s">
        <v>646</v>
      </c>
      <c r="F11" s="171">
        <f>F10+$U$11</f>
        <v>198</v>
      </c>
      <c r="G11" s="171" t="s">
        <v>659</v>
      </c>
      <c r="H11" s="171">
        <f>H10+$P$11</f>
        <v>384</v>
      </c>
      <c r="I11" s="171">
        <f>I10+$U$11</f>
        <v>198</v>
      </c>
      <c r="J11" s="171">
        <f>J10+$P$11</f>
        <v>384</v>
      </c>
      <c r="K11" s="169">
        <f t="shared" si="0"/>
        <v>1164</v>
      </c>
      <c r="N11" s="169" t="s">
        <v>658</v>
      </c>
      <c r="O11" s="171">
        <f t="shared" si="1"/>
        <v>44</v>
      </c>
      <c r="P11" s="171">
        <f>P10</f>
        <v>51</v>
      </c>
      <c r="S11" s="169" t="s">
        <v>658</v>
      </c>
      <c r="T11" s="171">
        <f t="shared" ref="T11" si="6">T10-INT(T10*6%)</f>
        <v>24</v>
      </c>
      <c r="U11" s="171">
        <f>U10</f>
        <v>27</v>
      </c>
    </row>
    <row r="12" spans="2:46" x14ac:dyDescent="0.25">
      <c r="B12" s="1" t="s">
        <v>660</v>
      </c>
      <c r="D12" s="376">
        <v>2026</v>
      </c>
      <c r="E12" s="169" t="s">
        <v>642</v>
      </c>
      <c r="F12" s="171">
        <f>F11+$U$12</f>
        <v>224</v>
      </c>
      <c r="G12" s="171" t="s">
        <v>661</v>
      </c>
      <c r="H12" s="171">
        <f>H11+$P$12</f>
        <v>432</v>
      </c>
      <c r="I12" s="171">
        <f>I11+$U$12</f>
        <v>224</v>
      </c>
      <c r="J12" s="171">
        <f>J11+$P$12</f>
        <v>432</v>
      </c>
      <c r="K12" s="169">
        <f t="shared" si="0"/>
        <v>1312</v>
      </c>
      <c r="N12" s="169" t="s">
        <v>660</v>
      </c>
      <c r="O12" s="171">
        <f t="shared" si="1"/>
        <v>42</v>
      </c>
      <c r="P12" s="171">
        <f t="shared" si="1"/>
        <v>48</v>
      </c>
      <c r="S12" s="169" t="s">
        <v>660</v>
      </c>
      <c r="T12" s="171">
        <f t="shared" ref="T12:U12" si="7">T11-INT(T11*6%)</f>
        <v>23</v>
      </c>
      <c r="U12" s="171">
        <f t="shared" si="7"/>
        <v>26</v>
      </c>
    </row>
    <row r="13" spans="2:46" x14ac:dyDescent="0.25">
      <c r="B13" s="1" t="s">
        <v>645</v>
      </c>
      <c r="D13" s="376"/>
      <c r="E13" s="169" t="s">
        <v>646</v>
      </c>
      <c r="F13" s="171">
        <f>F12</f>
        <v>224</v>
      </c>
      <c r="G13" s="171" t="s">
        <v>662</v>
      </c>
      <c r="H13" s="171">
        <f>H12</f>
        <v>432</v>
      </c>
      <c r="I13" s="171">
        <f>I12</f>
        <v>224</v>
      </c>
      <c r="J13" s="171">
        <f>J12</f>
        <v>432</v>
      </c>
      <c r="K13" s="169">
        <f t="shared" si="0"/>
        <v>1312</v>
      </c>
    </row>
    <row r="14" spans="2:46" x14ac:dyDescent="0.25">
      <c r="B14" s="1" t="s">
        <v>648</v>
      </c>
      <c r="D14" s="376">
        <v>2027</v>
      </c>
      <c r="E14" s="169" t="s">
        <v>642</v>
      </c>
      <c r="F14" s="171">
        <f t="shared" ref="F14:F51" si="8">F13</f>
        <v>224</v>
      </c>
      <c r="G14" s="171" t="s">
        <v>663</v>
      </c>
      <c r="H14" s="171">
        <f t="shared" ref="H14:J51" si="9">H13</f>
        <v>432</v>
      </c>
      <c r="I14" s="171">
        <f t="shared" ref="I14:I51" si="10">I13</f>
        <v>224</v>
      </c>
      <c r="J14" s="171">
        <f t="shared" si="9"/>
        <v>432</v>
      </c>
      <c r="K14" s="169">
        <f t="shared" si="0"/>
        <v>1312</v>
      </c>
    </row>
    <row r="15" spans="2:46" x14ac:dyDescent="0.25">
      <c r="B15" s="1" t="s">
        <v>650</v>
      </c>
      <c r="D15" s="376"/>
      <c r="E15" s="169" t="s">
        <v>646</v>
      </c>
      <c r="F15" s="171">
        <f t="shared" si="8"/>
        <v>224</v>
      </c>
      <c r="G15" s="169"/>
      <c r="H15" s="171">
        <f t="shared" si="9"/>
        <v>432</v>
      </c>
      <c r="I15" s="171">
        <f t="shared" si="10"/>
        <v>224</v>
      </c>
      <c r="J15" s="171">
        <f t="shared" si="9"/>
        <v>432</v>
      </c>
      <c r="K15" s="169">
        <f t="shared" si="0"/>
        <v>1312</v>
      </c>
    </row>
    <row r="16" spans="2:46" x14ac:dyDescent="0.25">
      <c r="B16" s="1" t="s">
        <v>652</v>
      </c>
      <c r="D16" s="376">
        <v>2028</v>
      </c>
      <c r="E16" s="169" t="s">
        <v>642</v>
      </c>
      <c r="F16" s="171">
        <f t="shared" si="8"/>
        <v>224</v>
      </c>
      <c r="G16" s="169"/>
      <c r="H16" s="171">
        <f t="shared" si="9"/>
        <v>432</v>
      </c>
      <c r="I16" s="171">
        <f t="shared" si="10"/>
        <v>224</v>
      </c>
      <c r="J16" s="171">
        <f t="shared" si="9"/>
        <v>432</v>
      </c>
      <c r="K16" s="169">
        <f t="shared" si="0"/>
        <v>1312</v>
      </c>
    </row>
    <row r="17" spans="2:11" x14ac:dyDescent="0.25">
      <c r="B17" s="1" t="s">
        <v>654</v>
      </c>
      <c r="D17" s="376"/>
      <c r="E17" s="169" t="s">
        <v>646</v>
      </c>
      <c r="F17" s="171">
        <f t="shared" si="8"/>
        <v>224</v>
      </c>
      <c r="G17" s="169"/>
      <c r="H17" s="171">
        <f t="shared" si="9"/>
        <v>432</v>
      </c>
      <c r="I17" s="171">
        <f t="shared" si="10"/>
        <v>224</v>
      </c>
      <c r="J17" s="171">
        <f t="shared" si="9"/>
        <v>432</v>
      </c>
      <c r="K17" s="169">
        <f t="shared" si="0"/>
        <v>1312</v>
      </c>
    </row>
    <row r="18" spans="2:11" x14ac:dyDescent="0.25">
      <c r="B18" s="1" t="s">
        <v>656</v>
      </c>
      <c r="D18" s="376">
        <v>2029</v>
      </c>
      <c r="E18" s="169" t="s">
        <v>642</v>
      </c>
      <c r="F18" s="171">
        <f t="shared" si="8"/>
        <v>224</v>
      </c>
      <c r="G18" s="169"/>
      <c r="H18" s="171">
        <f t="shared" si="9"/>
        <v>432</v>
      </c>
      <c r="I18" s="171">
        <f t="shared" si="10"/>
        <v>224</v>
      </c>
      <c r="J18" s="171">
        <f t="shared" si="9"/>
        <v>432</v>
      </c>
      <c r="K18" s="169">
        <f t="shared" si="0"/>
        <v>1312</v>
      </c>
    </row>
    <row r="19" spans="2:11" x14ac:dyDescent="0.25">
      <c r="B19" s="1" t="s">
        <v>658</v>
      </c>
      <c r="D19" s="376"/>
      <c r="E19" s="169" t="s">
        <v>646</v>
      </c>
      <c r="F19" s="171">
        <f t="shared" si="8"/>
        <v>224</v>
      </c>
      <c r="G19" s="169"/>
      <c r="H19" s="171">
        <f t="shared" si="9"/>
        <v>432</v>
      </c>
      <c r="I19" s="171">
        <f t="shared" si="10"/>
        <v>224</v>
      </c>
      <c r="J19" s="171">
        <f t="shared" si="9"/>
        <v>432</v>
      </c>
      <c r="K19" s="169">
        <f t="shared" si="0"/>
        <v>1312</v>
      </c>
    </row>
    <row r="20" spans="2:11" x14ac:dyDescent="0.25">
      <c r="B20" s="1" t="s">
        <v>660</v>
      </c>
      <c r="D20" s="376">
        <v>2030</v>
      </c>
      <c r="E20" s="169" t="s">
        <v>642</v>
      </c>
      <c r="F20" s="171">
        <f t="shared" si="8"/>
        <v>224</v>
      </c>
      <c r="G20" s="169"/>
      <c r="H20" s="171">
        <f t="shared" si="9"/>
        <v>432</v>
      </c>
      <c r="I20" s="171">
        <f t="shared" si="10"/>
        <v>224</v>
      </c>
      <c r="J20" s="171">
        <f t="shared" si="9"/>
        <v>432</v>
      </c>
      <c r="K20" s="169">
        <f t="shared" si="0"/>
        <v>1312</v>
      </c>
    </row>
    <row r="21" spans="2:11" x14ac:dyDescent="0.25">
      <c r="B21" s="1" t="s">
        <v>645</v>
      </c>
      <c r="D21" s="376"/>
      <c r="E21" s="169" t="s">
        <v>646</v>
      </c>
      <c r="F21" s="171">
        <f t="shared" si="8"/>
        <v>224</v>
      </c>
      <c r="G21" s="169"/>
      <c r="H21" s="171">
        <f t="shared" si="9"/>
        <v>432</v>
      </c>
      <c r="I21" s="171">
        <f t="shared" si="10"/>
        <v>224</v>
      </c>
      <c r="J21" s="171">
        <f t="shared" si="9"/>
        <v>432</v>
      </c>
      <c r="K21" s="169">
        <f t="shared" si="0"/>
        <v>1312</v>
      </c>
    </row>
    <row r="22" spans="2:11" x14ac:dyDescent="0.25">
      <c r="B22" s="1" t="s">
        <v>648</v>
      </c>
      <c r="D22" s="376">
        <v>2031</v>
      </c>
      <c r="E22" s="169" t="s">
        <v>642</v>
      </c>
      <c r="F22" s="171">
        <f t="shared" si="8"/>
        <v>224</v>
      </c>
      <c r="G22" s="169"/>
      <c r="H22" s="171">
        <f t="shared" si="9"/>
        <v>432</v>
      </c>
      <c r="I22" s="171">
        <f t="shared" si="10"/>
        <v>224</v>
      </c>
      <c r="J22" s="171">
        <f t="shared" si="9"/>
        <v>432</v>
      </c>
      <c r="K22" s="169">
        <f t="shared" si="0"/>
        <v>1312</v>
      </c>
    </row>
    <row r="23" spans="2:11" x14ac:dyDescent="0.25">
      <c r="B23" s="1" t="s">
        <v>650</v>
      </c>
      <c r="D23" s="376"/>
      <c r="E23" s="169" t="s">
        <v>646</v>
      </c>
      <c r="F23" s="171">
        <f t="shared" si="8"/>
        <v>224</v>
      </c>
      <c r="G23" s="169"/>
      <c r="H23" s="171">
        <f t="shared" si="9"/>
        <v>432</v>
      </c>
      <c r="I23" s="171">
        <f t="shared" si="10"/>
        <v>224</v>
      </c>
      <c r="J23" s="171">
        <f t="shared" si="9"/>
        <v>432</v>
      </c>
      <c r="K23" s="169">
        <f t="shared" si="0"/>
        <v>1312</v>
      </c>
    </row>
    <row r="24" spans="2:11" x14ac:dyDescent="0.25">
      <c r="B24" s="1" t="s">
        <v>652</v>
      </c>
      <c r="D24" s="376">
        <v>2032</v>
      </c>
      <c r="E24" s="169" t="s">
        <v>642</v>
      </c>
      <c r="F24" s="171">
        <f t="shared" si="8"/>
        <v>224</v>
      </c>
      <c r="G24" s="169"/>
      <c r="H24" s="171">
        <f t="shared" si="9"/>
        <v>432</v>
      </c>
      <c r="I24" s="171">
        <f t="shared" si="10"/>
        <v>224</v>
      </c>
      <c r="J24" s="171">
        <f t="shared" si="9"/>
        <v>432</v>
      </c>
      <c r="K24" s="169">
        <f t="shared" si="0"/>
        <v>1312</v>
      </c>
    </row>
    <row r="25" spans="2:11" x14ac:dyDescent="0.25">
      <c r="B25" s="1" t="s">
        <v>654</v>
      </c>
      <c r="D25" s="376"/>
      <c r="E25" s="169" t="s">
        <v>646</v>
      </c>
      <c r="F25" s="171">
        <f t="shared" si="8"/>
        <v>224</v>
      </c>
      <c r="G25" s="169"/>
      <c r="H25" s="171">
        <f t="shared" si="9"/>
        <v>432</v>
      </c>
      <c r="I25" s="171">
        <f t="shared" si="10"/>
        <v>224</v>
      </c>
      <c r="J25" s="171">
        <f t="shared" si="9"/>
        <v>432</v>
      </c>
      <c r="K25" s="169">
        <f t="shared" si="0"/>
        <v>1312</v>
      </c>
    </row>
    <row r="26" spans="2:11" x14ac:dyDescent="0.25">
      <c r="B26" s="1" t="s">
        <v>656</v>
      </c>
      <c r="D26" s="376">
        <v>2033</v>
      </c>
      <c r="E26" s="169" t="s">
        <v>642</v>
      </c>
      <c r="F26" s="171">
        <f t="shared" si="8"/>
        <v>224</v>
      </c>
      <c r="G26" s="169"/>
      <c r="H26" s="171">
        <f t="shared" si="9"/>
        <v>432</v>
      </c>
      <c r="I26" s="171">
        <f t="shared" si="10"/>
        <v>224</v>
      </c>
      <c r="J26" s="171">
        <f t="shared" si="9"/>
        <v>432</v>
      </c>
      <c r="K26" s="169">
        <f t="shared" si="0"/>
        <v>1312</v>
      </c>
    </row>
    <row r="27" spans="2:11" x14ac:dyDescent="0.25">
      <c r="B27" s="1" t="s">
        <v>658</v>
      </c>
      <c r="D27" s="376"/>
      <c r="E27" s="169" t="s">
        <v>646</v>
      </c>
      <c r="F27" s="171">
        <f t="shared" si="8"/>
        <v>224</v>
      </c>
      <c r="G27" s="169"/>
      <c r="H27" s="171">
        <f t="shared" si="9"/>
        <v>432</v>
      </c>
      <c r="I27" s="171">
        <f t="shared" si="10"/>
        <v>224</v>
      </c>
      <c r="J27" s="171">
        <f t="shared" si="9"/>
        <v>432</v>
      </c>
      <c r="K27" s="169">
        <f t="shared" si="0"/>
        <v>1312</v>
      </c>
    </row>
    <row r="28" spans="2:11" x14ac:dyDescent="0.25">
      <c r="B28" s="1" t="s">
        <v>660</v>
      </c>
      <c r="D28" s="376">
        <v>2034</v>
      </c>
      <c r="E28" s="169" t="s">
        <v>642</v>
      </c>
      <c r="F28" s="171">
        <f t="shared" si="8"/>
        <v>224</v>
      </c>
      <c r="G28" s="169"/>
      <c r="H28" s="171">
        <f t="shared" si="9"/>
        <v>432</v>
      </c>
      <c r="I28" s="171">
        <f t="shared" si="10"/>
        <v>224</v>
      </c>
      <c r="J28" s="171">
        <f t="shared" si="9"/>
        <v>432</v>
      </c>
      <c r="K28" s="169">
        <f t="shared" si="0"/>
        <v>1312</v>
      </c>
    </row>
    <row r="29" spans="2:11" x14ac:dyDescent="0.25">
      <c r="B29" s="1" t="s">
        <v>645</v>
      </c>
      <c r="D29" s="376"/>
      <c r="E29" s="169" t="s">
        <v>646</v>
      </c>
      <c r="F29" s="171">
        <f t="shared" si="8"/>
        <v>224</v>
      </c>
      <c r="G29" s="169"/>
      <c r="H29" s="171">
        <f t="shared" si="9"/>
        <v>432</v>
      </c>
      <c r="I29" s="171">
        <f t="shared" si="10"/>
        <v>224</v>
      </c>
      <c r="J29" s="171">
        <f t="shared" si="9"/>
        <v>432</v>
      </c>
      <c r="K29" s="169">
        <f t="shared" si="0"/>
        <v>1312</v>
      </c>
    </row>
    <row r="30" spans="2:11" x14ac:dyDescent="0.25">
      <c r="B30" s="1" t="s">
        <v>648</v>
      </c>
      <c r="D30" s="376">
        <v>2035</v>
      </c>
      <c r="E30" s="169" t="s">
        <v>642</v>
      </c>
      <c r="F30" s="171">
        <f t="shared" si="8"/>
        <v>224</v>
      </c>
      <c r="G30" s="169"/>
      <c r="H30" s="171">
        <f t="shared" si="9"/>
        <v>432</v>
      </c>
      <c r="I30" s="171">
        <f t="shared" si="10"/>
        <v>224</v>
      </c>
      <c r="J30" s="171">
        <f t="shared" si="9"/>
        <v>432</v>
      </c>
      <c r="K30" s="169">
        <f t="shared" si="0"/>
        <v>1312</v>
      </c>
    </row>
    <row r="31" spans="2:11" x14ac:dyDescent="0.25">
      <c r="B31" s="1" t="s">
        <v>650</v>
      </c>
      <c r="D31" s="376"/>
      <c r="E31" s="169" t="s">
        <v>646</v>
      </c>
      <c r="F31" s="171">
        <f t="shared" si="8"/>
        <v>224</v>
      </c>
      <c r="G31" s="169"/>
      <c r="H31" s="171">
        <f t="shared" si="9"/>
        <v>432</v>
      </c>
      <c r="I31" s="171">
        <f t="shared" si="10"/>
        <v>224</v>
      </c>
      <c r="J31" s="171">
        <f t="shared" si="9"/>
        <v>432</v>
      </c>
      <c r="K31" s="169">
        <f t="shared" si="0"/>
        <v>1312</v>
      </c>
    </row>
    <row r="32" spans="2:11" x14ac:dyDescent="0.25">
      <c r="B32" s="1" t="s">
        <v>652</v>
      </c>
      <c r="D32" s="376">
        <v>2036</v>
      </c>
      <c r="E32" s="169" t="s">
        <v>642</v>
      </c>
      <c r="F32" s="171">
        <f t="shared" si="8"/>
        <v>224</v>
      </c>
      <c r="G32" s="169"/>
      <c r="H32" s="171">
        <f t="shared" si="9"/>
        <v>432</v>
      </c>
      <c r="I32" s="171">
        <f t="shared" si="10"/>
        <v>224</v>
      </c>
      <c r="J32" s="171">
        <f t="shared" si="9"/>
        <v>432</v>
      </c>
      <c r="K32" s="169">
        <f t="shared" si="0"/>
        <v>1312</v>
      </c>
    </row>
    <row r="33" spans="2:11" x14ac:dyDescent="0.25">
      <c r="B33" s="1" t="s">
        <v>654</v>
      </c>
      <c r="D33" s="376"/>
      <c r="E33" s="169" t="s">
        <v>646</v>
      </c>
      <c r="F33" s="171">
        <f t="shared" si="8"/>
        <v>224</v>
      </c>
      <c r="G33" s="169"/>
      <c r="H33" s="171">
        <f t="shared" si="9"/>
        <v>432</v>
      </c>
      <c r="I33" s="171">
        <f t="shared" si="10"/>
        <v>224</v>
      </c>
      <c r="J33" s="171">
        <f t="shared" si="9"/>
        <v>432</v>
      </c>
      <c r="K33" s="169">
        <f t="shared" si="0"/>
        <v>1312</v>
      </c>
    </row>
    <row r="34" spans="2:11" x14ac:dyDescent="0.25">
      <c r="B34" s="1" t="s">
        <v>656</v>
      </c>
      <c r="D34" s="376">
        <v>2037</v>
      </c>
      <c r="E34" s="169" t="s">
        <v>642</v>
      </c>
      <c r="F34" s="171">
        <f t="shared" si="8"/>
        <v>224</v>
      </c>
      <c r="G34" s="169"/>
      <c r="H34" s="171">
        <f t="shared" si="9"/>
        <v>432</v>
      </c>
      <c r="I34" s="171">
        <f t="shared" si="10"/>
        <v>224</v>
      </c>
      <c r="J34" s="171">
        <f t="shared" si="9"/>
        <v>432</v>
      </c>
      <c r="K34" s="169">
        <f t="shared" si="0"/>
        <v>1312</v>
      </c>
    </row>
    <row r="35" spans="2:11" x14ac:dyDescent="0.25">
      <c r="B35" s="1" t="s">
        <v>658</v>
      </c>
      <c r="D35" s="376"/>
      <c r="E35" s="169" t="s">
        <v>646</v>
      </c>
      <c r="F35" s="171">
        <f t="shared" si="8"/>
        <v>224</v>
      </c>
      <c r="G35" s="169"/>
      <c r="H35" s="171">
        <f t="shared" si="9"/>
        <v>432</v>
      </c>
      <c r="I35" s="171">
        <f t="shared" si="10"/>
        <v>224</v>
      </c>
      <c r="J35" s="171">
        <f t="shared" si="9"/>
        <v>432</v>
      </c>
      <c r="K35" s="169">
        <f t="shared" si="0"/>
        <v>1312</v>
      </c>
    </row>
    <row r="36" spans="2:11" x14ac:dyDescent="0.25">
      <c r="B36" s="1" t="s">
        <v>660</v>
      </c>
      <c r="D36" s="376">
        <v>2038</v>
      </c>
      <c r="E36" s="169" t="s">
        <v>642</v>
      </c>
      <c r="F36" s="171">
        <f t="shared" si="8"/>
        <v>224</v>
      </c>
      <c r="G36" s="169"/>
      <c r="H36" s="171">
        <f t="shared" si="9"/>
        <v>432</v>
      </c>
      <c r="I36" s="171">
        <f t="shared" si="10"/>
        <v>224</v>
      </c>
      <c r="J36" s="171">
        <f t="shared" si="9"/>
        <v>432</v>
      </c>
      <c r="K36" s="169">
        <f t="shared" si="0"/>
        <v>1312</v>
      </c>
    </row>
    <row r="37" spans="2:11" x14ac:dyDescent="0.25">
      <c r="B37" s="1" t="s">
        <v>645</v>
      </c>
      <c r="D37" s="376"/>
      <c r="E37" s="169" t="s">
        <v>646</v>
      </c>
      <c r="F37" s="171">
        <f t="shared" si="8"/>
        <v>224</v>
      </c>
      <c r="G37" s="169"/>
      <c r="H37" s="171">
        <f t="shared" si="9"/>
        <v>432</v>
      </c>
      <c r="I37" s="171">
        <f t="shared" si="10"/>
        <v>224</v>
      </c>
      <c r="J37" s="171">
        <f t="shared" si="9"/>
        <v>432</v>
      </c>
      <c r="K37" s="169">
        <f t="shared" si="0"/>
        <v>1312</v>
      </c>
    </row>
    <row r="38" spans="2:11" x14ac:dyDescent="0.25">
      <c r="B38" s="1" t="s">
        <v>648</v>
      </c>
      <c r="D38" s="376">
        <v>2039</v>
      </c>
      <c r="E38" s="169" t="s">
        <v>642</v>
      </c>
      <c r="F38" s="171">
        <f t="shared" si="8"/>
        <v>224</v>
      </c>
      <c r="G38" s="169"/>
      <c r="H38" s="171">
        <f t="shared" si="9"/>
        <v>432</v>
      </c>
      <c r="I38" s="171">
        <f t="shared" si="10"/>
        <v>224</v>
      </c>
      <c r="J38" s="171">
        <f t="shared" si="9"/>
        <v>432</v>
      </c>
      <c r="K38" s="169">
        <f t="shared" si="0"/>
        <v>1312</v>
      </c>
    </row>
    <row r="39" spans="2:11" x14ac:dyDescent="0.25">
      <c r="B39" s="1" t="s">
        <v>650</v>
      </c>
      <c r="D39" s="376"/>
      <c r="E39" s="169" t="s">
        <v>646</v>
      </c>
      <c r="F39" s="171">
        <f t="shared" si="8"/>
        <v>224</v>
      </c>
      <c r="G39" s="169"/>
      <c r="H39" s="171">
        <f t="shared" si="9"/>
        <v>432</v>
      </c>
      <c r="I39" s="171">
        <f t="shared" si="10"/>
        <v>224</v>
      </c>
      <c r="J39" s="171">
        <f t="shared" si="9"/>
        <v>432</v>
      </c>
      <c r="K39" s="169">
        <f t="shared" si="0"/>
        <v>1312</v>
      </c>
    </row>
    <row r="40" spans="2:11" x14ac:dyDescent="0.25">
      <c r="B40" s="1" t="s">
        <v>652</v>
      </c>
      <c r="D40" s="376">
        <v>2040</v>
      </c>
      <c r="E40" s="169" t="s">
        <v>642</v>
      </c>
      <c r="F40" s="171">
        <f t="shared" si="8"/>
        <v>224</v>
      </c>
      <c r="G40" s="169"/>
      <c r="H40" s="171">
        <f t="shared" si="9"/>
        <v>432</v>
      </c>
      <c r="I40" s="171">
        <f t="shared" si="10"/>
        <v>224</v>
      </c>
      <c r="J40" s="171">
        <f t="shared" si="9"/>
        <v>432</v>
      </c>
      <c r="K40" s="169">
        <f t="shared" si="0"/>
        <v>1312</v>
      </c>
    </row>
    <row r="41" spans="2:11" x14ac:dyDescent="0.25">
      <c r="B41" s="1" t="s">
        <v>654</v>
      </c>
      <c r="D41" s="376"/>
      <c r="E41" s="169" t="s">
        <v>646</v>
      </c>
      <c r="F41" s="171">
        <f t="shared" si="8"/>
        <v>224</v>
      </c>
      <c r="G41" s="169"/>
      <c r="H41" s="171">
        <f t="shared" si="9"/>
        <v>432</v>
      </c>
      <c r="I41" s="171">
        <f t="shared" si="10"/>
        <v>224</v>
      </c>
      <c r="J41" s="171">
        <f t="shared" si="9"/>
        <v>432</v>
      </c>
      <c r="K41" s="169">
        <f t="shared" si="0"/>
        <v>1312</v>
      </c>
    </row>
    <row r="42" spans="2:11" x14ac:dyDescent="0.25">
      <c r="B42" s="1" t="s">
        <v>656</v>
      </c>
      <c r="D42" s="376">
        <v>2041</v>
      </c>
      <c r="E42" s="169" t="s">
        <v>642</v>
      </c>
      <c r="F42" s="171">
        <f t="shared" si="8"/>
        <v>224</v>
      </c>
      <c r="G42" s="169"/>
      <c r="H42" s="171">
        <f t="shared" si="9"/>
        <v>432</v>
      </c>
      <c r="I42" s="171">
        <f t="shared" si="10"/>
        <v>224</v>
      </c>
      <c r="J42" s="171">
        <f t="shared" si="9"/>
        <v>432</v>
      </c>
      <c r="K42" s="169">
        <f t="shared" si="0"/>
        <v>1312</v>
      </c>
    </row>
    <row r="43" spans="2:11" x14ac:dyDescent="0.25">
      <c r="B43" s="1" t="s">
        <v>658</v>
      </c>
      <c r="D43" s="376"/>
      <c r="E43" s="169" t="s">
        <v>646</v>
      </c>
      <c r="F43" s="171">
        <f t="shared" si="8"/>
        <v>224</v>
      </c>
      <c r="G43" s="169"/>
      <c r="H43" s="171">
        <f t="shared" si="9"/>
        <v>432</v>
      </c>
      <c r="I43" s="171">
        <f t="shared" si="10"/>
        <v>224</v>
      </c>
      <c r="J43" s="171">
        <f t="shared" si="9"/>
        <v>432</v>
      </c>
      <c r="K43" s="169">
        <f t="shared" si="0"/>
        <v>1312</v>
      </c>
    </row>
    <row r="44" spans="2:11" x14ac:dyDescent="0.25">
      <c r="B44" s="1" t="s">
        <v>660</v>
      </c>
      <c r="D44" s="376">
        <v>2042</v>
      </c>
      <c r="E44" s="169" t="s">
        <v>642</v>
      </c>
      <c r="F44" s="171">
        <f t="shared" si="8"/>
        <v>224</v>
      </c>
      <c r="G44" s="169"/>
      <c r="H44" s="171">
        <f t="shared" si="9"/>
        <v>432</v>
      </c>
      <c r="I44" s="171">
        <f t="shared" si="10"/>
        <v>224</v>
      </c>
      <c r="J44" s="171">
        <f t="shared" si="9"/>
        <v>432</v>
      </c>
      <c r="K44" s="169">
        <f t="shared" si="0"/>
        <v>1312</v>
      </c>
    </row>
    <row r="45" spans="2:11" x14ac:dyDescent="0.25">
      <c r="B45" s="1" t="s">
        <v>645</v>
      </c>
      <c r="D45" s="376"/>
      <c r="E45" s="169" t="s">
        <v>646</v>
      </c>
      <c r="F45" s="171">
        <f t="shared" si="8"/>
        <v>224</v>
      </c>
      <c r="G45" s="169"/>
      <c r="H45" s="171">
        <f t="shared" si="9"/>
        <v>432</v>
      </c>
      <c r="I45" s="171">
        <f t="shared" si="10"/>
        <v>224</v>
      </c>
      <c r="J45" s="171">
        <f t="shared" si="9"/>
        <v>432</v>
      </c>
      <c r="K45" s="169">
        <f t="shared" si="0"/>
        <v>1312</v>
      </c>
    </row>
    <row r="46" spans="2:11" x14ac:dyDescent="0.25">
      <c r="B46" s="1" t="s">
        <v>648</v>
      </c>
      <c r="D46" s="376">
        <v>2043</v>
      </c>
      <c r="E46" s="169" t="s">
        <v>642</v>
      </c>
      <c r="F46" s="171">
        <f t="shared" si="8"/>
        <v>224</v>
      </c>
      <c r="G46" s="169"/>
      <c r="H46" s="171">
        <f t="shared" si="9"/>
        <v>432</v>
      </c>
      <c r="I46" s="171">
        <f t="shared" si="10"/>
        <v>224</v>
      </c>
      <c r="J46" s="171">
        <f t="shared" si="9"/>
        <v>432</v>
      </c>
      <c r="K46" s="169">
        <f t="shared" si="0"/>
        <v>1312</v>
      </c>
    </row>
    <row r="47" spans="2:11" x14ac:dyDescent="0.25">
      <c r="B47" s="1" t="s">
        <v>650</v>
      </c>
      <c r="D47" s="376"/>
      <c r="E47" s="169" t="s">
        <v>646</v>
      </c>
      <c r="F47" s="171">
        <f t="shared" si="8"/>
        <v>224</v>
      </c>
      <c r="G47" s="169"/>
      <c r="H47" s="171">
        <f t="shared" si="9"/>
        <v>432</v>
      </c>
      <c r="I47" s="171">
        <f t="shared" si="10"/>
        <v>224</v>
      </c>
      <c r="J47" s="171">
        <f t="shared" si="9"/>
        <v>432</v>
      </c>
      <c r="K47" s="169">
        <f t="shared" si="0"/>
        <v>1312</v>
      </c>
    </row>
    <row r="48" spans="2:11" x14ac:dyDescent="0.25">
      <c r="B48" s="1" t="s">
        <v>652</v>
      </c>
      <c r="D48" s="376">
        <v>2044</v>
      </c>
      <c r="E48" s="169" t="s">
        <v>642</v>
      </c>
      <c r="F48" s="171">
        <f t="shared" si="8"/>
        <v>224</v>
      </c>
      <c r="G48" s="169"/>
      <c r="H48" s="171">
        <f t="shared" si="9"/>
        <v>432</v>
      </c>
      <c r="I48" s="171">
        <f t="shared" si="10"/>
        <v>224</v>
      </c>
      <c r="J48" s="171">
        <f t="shared" si="9"/>
        <v>432</v>
      </c>
      <c r="K48" s="169">
        <f t="shared" si="0"/>
        <v>1312</v>
      </c>
    </row>
    <row r="49" spans="2:11" x14ac:dyDescent="0.25">
      <c r="B49" s="1" t="s">
        <v>654</v>
      </c>
      <c r="D49" s="376"/>
      <c r="E49" s="169" t="s">
        <v>646</v>
      </c>
      <c r="F49" s="171">
        <f t="shared" si="8"/>
        <v>224</v>
      </c>
      <c r="G49" s="169"/>
      <c r="H49" s="171">
        <f t="shared" si="9"/>
        <v>432</v>
      </c>
      <c r="I49" s="171">
        <f t="shared" si="10"/>
        <v>224</v>
      </c>
      <c r="J49" s="171">
        <f t="shared" si="9"/>
        <v>432</v>
      </c>
      <c r="K49" s="169">
        <f t="shared" si="0"/>
        <v>1312</v>
      </c>
    </row>
    <row r="50" spans="2:11" x14ac:dyDescent="0.25">
      <c r="B50" s="1" t="s">
        <v>656</v>
      </c>
      <c r="D50" s="376">
        <v>2045</v>
      </c>
      <c r="E50" s="169" t="s">
        <v>642</v>
      </c>
      <c r="F50" s="171">
        <f t="shared" si="8"/>
        <v>224</v>
      </c>
      <c r="G50" s="169"/>
      <c r="H50" s="171">
        <f t="shared" si="9"/>
        <v>432</v>
      </c>
      <c r="I50" s="171">
        <f t="shared" si="10"/>
        <v>224</v>
      </c>
      <c r="J50" s="171">
        <f t="shared" si="9"/>
        <v>432</v>
      </c>
      <c r="K50" s="169">
        <f t="shared" si="0"/>
        <v>1312</v>
      </c>
    </row>
    <row r="51" spans="2:11" x14ac:dyDescent="0.25">
      <c r="B51" s="1" t="s">
        <v>658</v>
      </c>
      <c r="D51" s="376"/>
      <c r="E51" s="169" t="s">
        <v>646</v>
      </c>
      <c r="F51" s="171">
        <f t="shared" si="8"/>
        <v>224</v>
      </c>
      <c r="G51" s="169"/>
      <c r="H51" s="171">
        <f t="shared" si="9"/>
        <v>432</v>
      </c>
      <c r="I51" s="171">
        <f t="shared" si="10"/>
        <v>224</v>
      </c>
      <c r="J51" s="171">
        <f t="shared" si="9"/>
        <v>432</v>
      </c>
      <c r="K51" s="169">
        <f t="shared" si="0"/>
        <v>1312</v>
      </c>
    </row>
  </sheetData>
  <mergeCells count="45">
    <mergeCell ref="S3:U3"/>
    <mergeCell ref="D48:D49"/>
    <mergeCell ref="D50:D51"/>
    <mergeCell ref="D36:D37"/>
    <mergeCell ref="D38:D39"/>
    <mergeCell ref="D40:D41"/>
    <mergeCell ref="D42:D43"/>
    <mergeCell ref="D44:D45"/>
    <mergeCell ref="D46:D47"/>
    <mergeCell ref="D34:D35"/>
    <mergeCell ref="D12:D13"/>
    <mergeCell ref="D14:D15"/>
    <mergeCell ref="D16:D17"/>
    <mergeCell ref="D18:D19"/>
    <mergeCell ref="D20:D21"/>
    <mergeCell ref="D22:D23"/>
    <mergeCell ref="D24:D25"/>
    <mergeCell ref="D26:D27"/>
    <mergeCell ref="D28:D29"/>
    <mergeCell ref="D30:D31"/>
    <mergeCell ref="D32:D33"/>
    <mergeCell ref="D10:D11"/>
    <mergeCell ref="AI2:AJ2"/>
    <mergeCell ref="AK2:AL2"/>
    <mergeCell ref="AM2:AN2"/>
    <mergeCell ref="AO2:AP2"/>
    <mergeCell ref="D2:K2"/>
    <mergeCell ref="L2:M2"/>
    <mergeCell ref="N2:O2"/>
    <mergeCell ref="P2:Q2"/>
    <mergeCell ref="S2:T2"/>
    <mergeCell ref="U2:V2"/>
    <mergeCell ref="D3:E3"/>
    <mergeCell ref="N3:P3"/>
    <mergeCell ref="D4:D5"/>
    <mergeCell ref="D6:D7"/>
    <mergeCell ref="D8:D9"/>
    <mergeCell ref="AQ2:AR2"/>
    <mergeCell ref="AS2:AT2"/>
    <mergeCell ref="W2:X2"/>
    <mergeCell ref="Y2:Z2"/>
    <mergeCell ref="AA2:AB2"/>
    <mergeCell ref="AC2:AD2"/>
    <mergeCell ref="AE2:AF2"/>
    <mergeCell ref="AG2:AH2"/>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P94"/>
  <sheetViews>
    <sheetView topLeftCell="A29" workbookViewId="0">
      <selection activeCell="F72" sqref="F72"/>
    </sheetView>
  </sheetViews>
  <sheetFormatPr baseColWidth="10" defaultRowHeight="15" x14ac:dyDescent="0.25"/>
  <cols>
    <col min="1" max="2" width="2.7109375" style="1" customWidth="1"/>
    <col min="3" max="3" width="2.7109375" style="4" customWidth="1"/>
    <col min="4" max="4" width="9.28515625" style="1" customWidth="1"/>
    <col min="5" max="5" width="11.7109375" style="1" bestFit="1" customWidth="1"/>
    <col min="6" max="6" width="14" style="1" customWidth="1"/>
    <col min="7" max="7" width="8.140625" style="1" bestFit="1" customWidth="1"/>
    <col min="8" max="8" width="14.28515625" style="1" bestFit="1" customWidth="1"/>
    <col min="9" max="9" width="12.85546875" style="1" bestFit="1" customWidth="1"/>
    <col min="10" max="10" width="8.85546875" style="1" bestFit="1" customWidth="1"/>
    <col min="11" max="12" width="8.140625" style="1" bestFit="1" customWidth="1"/>
    <col min="13" max="16384" width="11.42578125" style="1"/>
  </cols>
  <sheetData>
    <row r="7" spans="2:14" ht="21" x14ac:dyDescent="0.35">
      <c r="B7" s="29"/>
      <c r="C7" s="32"/>
      <c r="D7" s="29"/>
    </row>
    <row r="9" spans="2:14" ht="18.75" x14ac:dyDescent="0.3">
      <c r="D9" s="31" t="s">
        <v>936</v>
      </c>
    </row>
    <row r="12" spans="2:14" x14ac:dyDescent="0.25">
      <c r="D12" s="18" t="s">
        <v>139</v>
      </c>
    </row>
    <row r="14" spans="2:14" ht="43.5" customHeight="1" x14ac:dyDescent="0.25">
      <c r="D14" s="251" t="s">
        <v>149</v>
      </c>
      <c r="E14" s="251"/>
      <c r="F14" s="251"/>
      <c r="G14" s="251"/>
      <c r="H14" s="251"/>
      <c r="I14" s="251"/>
      <c r="J14" s="251"/>
      <c r="K14" s="251"/>
      <c r="L14" s="251"/>
      <c r="M14" s="251"/>
      <c r="N14" s="251"/>
    </row>
    <row r="15" spans="2:14" x14ac:dyDescent="0.25">
      <c r="D15" s="236"/>
      <c r="E15" s="236"/>
      <c r="F15" s="236"/>
      <c r="G15" s="236"/>
      <c r="H15" s="236"/>
      <c r="I15" s="236"/>
      <c r="J15" s="236"/>
      <c r="K15" s="236"/>
      <c r="L15" s="236"/>
      <c r="M15" s="236"/>
      <c r="N15" s="236"/>
    </row>
    <row r="16" spans="2:14" ht="28.5" customHeight="1" x14ac:dyDescent="0.25">
      <c r="D16" s="251" t="s">
        <v>150</v>
      </c>
      <c r="E16" s="251"/>
      <c r="F16" s="251"/>
      <c r="G16" s="251"/>
      <c r="H16" s="251"/>
      <c r="I16" s="251"/>
      <c r="J16" s="251"/>
      <c r="K16" s="251"/>
      <c r="L16" s="251"/>
      <c r="M16" s="251"/>
      <c r="N16" s="251"/>
    </row>
    <row r="17" spans="4:14" x14ac:dyDescent="0.25">
      <c r="D17" s="236"/>
      <c r="E17" s="236"/>
      <c r="F17" s="236"/>
      <c r="G17" s="236"/>
      <c r="H17" s="236"/>
      <c r="I17" s="236"/>
      <c r="J17" s="236"/>
      <c r="K17" s="236"/>
      <c r="L17" s="236"/>
      <c r="M17" s="236"/>
      <c r="N17" s="236"/>
    </row>
    <row r="18" spans="4:14" x14ac:dyDescent="0.25">
      <c r="D18" s="366" t="s">
        <v>148</v>
      </c>
      <c r="E18" s="366"/>
      <c r="F18" s="366"/>
      <c r="G18" s="366"/>
      <c r="H18" s="366"/>
      <c r="I18" s="366"/>
    </row>
    <row r="19" spans="4:14" x14ac:dyDescent="0.25">
      <c r="D19" s="369" t="s">
        <v>114</v>
      </c>
      <c r="E19" s="369" t="s">
        <v>144</v>
      </c>
      <c r="F19" s="369"/>
      <c r="G19" s="369"/>
      <c r="H19" s="369" t="s">
        <v>145</v>
      </c>
      <c r="I19" s="369"/>
    </row>
    <row r="20" spans="4:14" ht="30" x14ac:dyDescent="0.25">
      <c r="D20" s="369"/>
      <c r="E20" s="237" t="s">
        <v>143</v>
      </c>
      <c r="F20" s="237" t="s">
        <v>141</v>
      </c>
      <c r="G20" s="237" t="s">
        <v>142</v>
      </c>
      <c r="H20" s="237" t="s">
        <v>146</v>
      </c>
      <c r="I20" s="237" t="s">
        <v>147</v>
      </c>
    </row>
    <row r="21" spans="4:14" x14ac:dyDescent="0.25">
      <c r="D21" s="8">
        <v>2013</v>
      </c>
      <c r="E21" s="16">
        <v>0</v>
      </c>
      <c r="F21" s="16">
        <v>4184</v>
      </c>
      <c r="G21" s="16">
        <v>111570</v>
      </c>
      <c r="H21" s="11">
        <f>E21/F21</f>
        <v>0</v>
      </c>
      <c r="I21" s="11">
        <f>F21/G21</f>
        <v>3.7501120372860089E-2</v>
      </c>
    </row>
    <row r="22" spans="4:14" x14ac:dyDescent="0.25">
      <c r="D22" s="8">
        <v>2014</v>
      </c>
      <c r="E22" s="16">
        <v>0</v>
      </c>
      <c r="F22" s="16">
        <v>2969</v>
      </c>
      <c r="G22" s="16">
        <v>103217</v>
      </c>
      <c r="H22" s="11">
        <f t="shared" ref="H22:I28" si="0">E22/F22</f>
        <v>0</v>
      </c>
      <c r="I22" s="11">
        <f t="shared" si="0"/>
        <v>2.8764641483476558E-2</v>
      </c>
    </row>
    <row r="23" spans="4:14" x14ac:dyDescent="0.25">
      <c r="D23" s="8">
        <v>2015</v>
      </c>
      <c r="E23" s="16">
        <v>0</v>
      </c>
      <c r="F23" s="16">
        <v>5315</v>
      </c>
      <c r="G23" s="16">
        <v>151270</v>
      </c>
      <c r="H23" s="11">
        <f t="shared" si="0"/>
        <v>0</v>
      </c>
      <c r="I23" s="11">
        <f t="shared" si="0"/>
        <v>3.5135849804984465E-2</v>
      </c>
    </row>
    <row r="24" spans="4:14" x14ac:dyDescent="0.25">
      <c r="D24" s="8">
        <v>2016</v>
      </c>
      <c r="E24" s="16">
        <v>0</v>
      </c>
      <c r="F24" s="16">
        <v>4576</v>
      </c>
      <c r="G24" s="16">
        <v>156258</v>
      </c>
      <c r="H24" s="11">
        <f t="shared" si="0"/>
        <v>0</v>
      </c>
      <c r="I24" s="11">
        <f t="shared" si="0"/>
        <v>2.928490061308861E-2</v>
      </c>
    </row>
    <row r="25" spans="4:14" x14ac:dyDescent="0.25">
      <c r="D25" s="8">
        <v>2017</v>
      </c>
      <c r="E25" s="16">
        <v>0</v>
      </c>
      <c r="F25" s="16">
        <v>4185</v>
      </c>
      <c r="G25" s="16">
        <v>134141</v>
      </c>
      <c r="H25" s="11">
        <f t="shared" si="0"/>
        <v>0</v>
      </c>
      <c r="I25" s="11">
        <f t="shared" si="0"/>
        <v>3.1198514995415271E-2</v>
      </c>
    </row>
    <row r="26" spans="4:14" x14ac:dyDescent="0.25">
      <c r="D26" s="8">
        <v>2018</v>
      </c>
      <c r="E26" s="16">
        <v>27</v>
      </c>
      <c r="F26" s="16">
        <v>4275</v>
      </c>
      <c r="G26" s="16">
        <v>118908</v>
      </c>
      <c r="H26" s="11">
        <f t="shared" si="0"/>
        <v>6.3157894736842104E-3</v>
      </c>
      <c r="I26" s="11">
        <f t="shared" si="0"/>
        <v>3.5952164698758705E-2</v>
      </c>
    </row>
    <row r="27" spans="4:14" x14ac:dyDescent="0.25">
      <c r="D27" s="8">
        <v>2019</v>
      </c>
      <c r="E27" s="16">
        <v>117</v>
      </c>
      <c r="F27" s="16">
        <v>3842</v>
      </c>
      <c r="G27" s="16">
        <v>119054</v>
      </c>
      <c r="H27" s="11">
        <f t="shared" si="0"/>
        <v>3.0452889120249869E-2</v>
      </c>
      <c r="I27" s="11">
        <f t="shared" si="0"/>
        <v>3.2271070270633494E-2</v>
      </c>
      <c r="J27" s="23"/>
    </row>
    <row r="28" spans="4:14" x14ac:dyDescent="0.25">
      <c r="D28" s="8">
        <v>2020</v>
      </c>
      <c r="E28" s="16">
        <v>181</v>
      </c>
      <c r="F28" s="16">
        <v>3307</v>
      </c>
      <c r="G28" s="16">
        <v>120800</v>
      </c>
      <c r="H28" s="11">
        <f t="shared" si="0"/>
        <v>5.4732385848200789E-2</v>
      </c>
      <c r="I28" s="11">
        <f t="shared" si="0"/>
        <v>2.7375827814569535E-2</v>
      </c>
    </row>
    <row r="29" spans="4:14" x14ac:dyDescent="0.25">
      <c r="D29" s="13" t="s">
        <v>132</v>
      </c>
    </row>
    <row r="30" spans="4:14" x14ac:dyDescent="0.25">
      <c r="D30" s="13"/>
    </row>
    <row r="31" spans="4:14" x14ac:dyDescent="0.25">
      <c r="D31" s="13"/>
    </row>
    <row r="32" spans="4:14" x14ac:dyDescent="0.25">
      <c r="D32" s="13"/>
    </row>
    <row r="34" spans="4:14" x14ac:dyDescent="0.25">
      <c r="F34" s="6" t="s">
        <v>151</v>
      </c>
      <c r="H34" s="9">
        <f>(E28-E27)/E27</f>
        <v>0.54700854700854706</v>
      </c>
    </row>
    <row r="37" spans="4:14" ht="43.5" customHeight="1" x14ac:dyDescent="0.25">
      <c r="D37" s="251" t="s">
        <v>152</v>
      </c>
      <c r="E37" s="251"/>
      <c r="F37" s="251"/>
      <c r="G37" s="251"/>
      <c r="H37" s="251"/>
      <c r="I37" s="251"/>
      <c r="J37" s="251"/>
      <c r="K37" s="251"/>
      <c r="L37" s="251"/>
      <c r="M37" s="251"/>
      <c r="N37" s="251"/>
    </row>
    <row r="42" spans="4:14" x14ac:dyDescent="0.25">
      <c r="D42" s="359" t="s">
        <v>620</v>
      </c>
      <c r="E42" s="359"/>
      <c r="F42" s="359"/>
      <c r="G42" s="359"/>
      <c r="H42" s="359"/>
      <c r="I42" s="359"/>
      <c r="J42" s="359"/>
      <c r="K42" s="359"/>
      <c r="L42" s="359"/>
      <c r="M42" s="359"/>
    </row>
    <row r="43" spans="4:14" x14ac:dyDescent="0.25">
      <c r="D43" s="367" t="s">
        <v>154</v>
      </c>
      <c r="E43" s="368"/>
      <c r="F43" s="237">
        <v>2013</v>
      </c>
      <c r="G43" s="237">
        <v>2014</v>
      </c>
      <c r="H43" s="237">
        <v>2015</v>
      </c>
      <c r="I43" s="237">
        <v>2016</v>
      </c>
      <c r="J43" s="237">
        <v>2017</v>
      </c>
      <c r="K43" s="237">
        <v>2018</v>
      </c>
      <c r="L43" s="237">
        <v>2019</v>
      </c>
      <c r="M43" s="237">
        <v>2020</v>
      </c>
    </row>
    <row r="44" spans="4:14" x14ac:dyDescent="0.25">
      <c r="D44" s="362" t="s">
        <v>155</v>
      </c>
      <c r="E44" s="363"/>
      <c r="F44" s="24">
        <v>8</v>
      </c>
      <c r="G44" s="24">
        <v>6</v>
      </c>
      <c r="H44" s="24">
        <v>9</v>
      </c>
      <c r="I44" s="16">
        <v>12</v>
      </c>
      <c r="J44" s="17">
        <v>19</v>
      </c>
      <c r="K44" s="17">
        <v>13</v>
      </c>
      <c r="L44" s="16">
        <v>31</v>
      </c>
      <c r="M44" s="16">
        <v>56</v>
      </c>
    </row>
    <row r="45" spans="4:14" x14ac:dyDescent="0.25">
      <c r="D45" s="362" t="s">
        <v>156</v>
      </c>
      <c r="E45" s="363"/>
      <c r="F45" s="24">
        <v>155</v>
      </c>
      <c r="G45" s="24">
        <v>86</v>
      </c>
      <c r="H45" s="24">
        <v>146</v>
      </c>
      <c r="I45" s="16">
        <v>137</v>
      </c>
      <c r="J45" s="17">
        <v>101</v>
      </c>
      <c r="K45" s="17">
        <v>151</v>
      </c>
      <c r="L45" s="16">
        <v>144</v>
      </c>
      <c r="M45" s="16">
        <v>86</v>
      </c>
    </row>
    <row r="46" spans="4:14" x14ac:dyDescent="0.25">
      <c r="D46" s="362" t="s">
        <v>157</v>
      </c>
      <c r="E46" s="363"/>
      <c r="F46" s="24">
        <v>23</v>
      </c>
      <c r="G46" s="24">
        <v>16</v>
      </c>
      <c r="H46" s="24">
        <v>35</v>
      </c>
      <c r="I46" s="16">
        <v>44</v>
      </c>
      <c r="J46" s="17">
        <v>39</v>
      </c>
      <c r="K46" s="17">
        <v>53</v>
      </c>
      <c r="L46" s="16">
        <v>81</v>
      </c>
      <c r="M46" s="16">
        <v>89</v>
      </c>
    </row>
    <row r="47" spans="4:14" x14ac:dyDescent="0.25">
      <c r="D47" s="362" t="s">
        <v>158</v>
      </c>
      <c r="E47" s="363"/>
      <c r="F47" s="24">
        <v>5</v>
      </c>
      <c r="G47" s="24">
        <v>4</v>
      </c>
      <c r="H47" s="24">
        <v>13</v>
      </c>
      <c r="I47" s="16">
        <v>11</v>
      </c>
      <c r="J47" s="17">
        <v>5</v>
      </c>
      <c r="K47" s="17">
        <v>8</v>
      </c>
      <c r="L47" s="16">
        <v>19</v>
      </c>
      <c r="M47" s="16">
        <v>29</v>
      </c>
    </row>
    <row r="48" spans="4:14" x14ac:dyDescent="0.25">
      <c r="D48" s="362" t="s">
        <v>159</v>
      </c>
      <c r="E48" s="363"/>
      <c r="F48" s="24">
        <v>4</v>
      </c>
      <c r="G48" s="24">
        <v>27</v>
      </c>
      <c r="H48" s="24">
        <v>4</v>
      </c>
      <c r="I48" s="16">
        <v>18</v>
      </c>
      <c r="J48" s="17">
        <v>12</v>
      </c>
      <c r="K48" s="17">
        <v>14</v>
      </c>
      <c r="L48" s="16">
        <v>13</v>
      </c>
      <c r="M48" s="16">
        <v>29</v>
      </c>
    </row>
    <row r="49" spans="4:16" x14ac:dyDescent="0.25">
      <c r="D49" s="362" t="s">
        <v>160</v>
      </c>
      <c r="E49" s="363"/>
      <c r="F49" s="24">
        <v>0</v>
      </c>
      <c r="G49" s="24">
        <v>0</v>
      </c>
      <c r="H49" s="24">
        <v>0</v>
      </c>
      <c r="I49" s="16">
        <v>0</v>
      </c>
      <c r="J49" s="17">
        <v>2</v>
      </c>
      <c r="K49" s="17">
        <v>0</v>
      </c>
      <c r="L49" s="16">
        <v>12</v>
      </c>
      <c r="M49" s="16">
        <v>28</v>
      </c>
    </row>
    <row r="50" spans="4:16" x14ac:dyDescent="0.25">
      <c r="D50" s="362" t="s">
        <v>161</v>
      </c>
      <c r="E50" s="363"/>
      <c r="F50" s="24">
        <v>78</v>
      </c>
      <c r="G50" s="24">
        <v>110</v>
      </c>
      <c r="H50" s="24">
        <v>200</v>
      </c>
      <c r="I50" s="16">
        <v>157</v>
      </c>
      <c r="J50" s="17">
        <v>232</v>
      </c>
      <c r="K50" s="17">
        <v>169</v>
      </c>
      <c r="L50" s="16">
        <v>200</v>
      </c>
      <c r="M50" s="16">
        <v>185</v>
      </c>
    </row>
    <row r="51" spans="4:16" x14ac:dyDescent="0.25">
      <c r="D51" s="362"/>
      <c r="E51" s="363"/>
      <c r="F51" s="24"/>
      <c r="G51" s="24"/>
      <c r="H51" s="24"/>
      <c r="I51" s="16"/>
      <c r="J51" s="17"/>
      <c r="K51" s="17"/>
      <c r="L51" s="16"/>
      <c r="M51" s="16"/>
    </row>
    <row r="52" spans="4:16" x14ac:dyDescent="0.25">
      <c r="D52" s="364" t="s">
        <v>142</v>
      </c>
      <c r="E52" s="365"/>
      <c r="F52" s="25">
        <f t="shared" ref="F52:M52" si="1">SUM(F44:F51)</f>
        <v>273</v>
      </c>
      <c r="G52" s="25">
        <f t="shared" si="1"/>
        <v>249</v>
      </c>
      <c r="H52" s="25">
        <f t="shared" si="1"/>
        <v>407</v>
      </c>
      <c r="I52" s="25">
        <f t="shared" si="1"/>
        <v>379</v>
      </c>
      <c r="J52" s="25">
        <f t="shared" si="1"/>
        <v>410</v>
      </c>
      <c r="K52" s="25">
        <f t="shared" si="1"/>
        <v>408</v>
      </c>
      <c r="L52" s="25">
        <f t="shared" si="1"/>
        <v>500</v>
      </c>
      <c r="M52" s="25">
        <f t="shared" si="1"/>
        <v>502</v>
      </c>
      <c r="O52" s="7" t="s">
        <v>125</v>
      </c>
    </row>
    <row r="53" spans="4:16" x14ac:dyDescent="0.25">
      <c r="D53" s="364" t="s">
        <v>151</v>
      </c>
      <c r="E53" s="365"/>
      <c r="F53" s="25"/>
      <c r="G53" s="27">
        <f t="shared" ref="G53:M53" si="2">(G52-F52)/F52</f>
        <v>-8.7912087912087919E-2</v>
      </c>
      <c r="H53" s="27">
        <f t="shared" si="2"/>
        <v>0.63453815261044177</v>
      </c>
      <c r="I53" s="27">
        <f t="shared" si="2"/>
        <v>-6.8796068796068796E-2</v>
      </c>
      <c r="J53" s="27">
        <f t="shared" si="2"/>
        <v>8.1794195250659632E-2</v>
      </c>
      <c r="K53" s="27">
        <f t="shared" si="2"/>
        <v>-4.8780487804878049E-3</v>
      </c>
      <c r="L53" s="27">
        <f t="shared" si="2"/>
        <v>0.22549019607843138</v>
      </c>
      <c r="M53" s="27">
        <f t="shared" si="2"/>
        <v>4.0000000000000001E-3</v>
      </c>
      <c r="O53" s="15" t="s">
        <v>127</v>
      </c>
      <c r="P53" s="12">
        <f>AVERAGE(G53:M53)</f>
        <v>0.11203376263584118</v>
      </c>
    </row>
    <row r="54" spans="4:16" x14ac:dyDescent="0.25">
      <c r="D54" s="26" t="s">
        <v>621</v>
      </c>
    </row>
    <row r="58" spans="4:16" x14ac:dyDescent="0.25">
      <c r="D58" s="366" t="s">
        <v>623</v>
      </c>
      <c r="E58" s="366"/>
      <c r="F58" s="366"/>
      <c r="G58" s="366"/>
      <c r="H58" s="366"/>
      <c r="I58" s="366"/>
      <c r="J58" s="366"/>
      <c r="K58" s="366"/>
      <c r="L58" s="366"/>
      <c r="M58" s="366"/>
    </row>
    <row r="59" spans="4:16" x14ac:dyDescent="0.25">
      <c r="D59" s="367" t="s">
        <v>154</v>
      </c>
      <c r="E59" s="368"/>
      <c r="F59" s="237">
        <v>2014</v>
      </c>
      <c r="G59" s="237">
        <v>2015</v>
      </c>
      <c r="H59" s="237">
        <v>2016</v>
      </c>
      <c r="I59" s="237">
        <v>2017</v>
      </c>
      <c r="J59" s="237">
        <v>2018</v>
      </c>
      <c r="K59" s="237">
        <v>2019</v>
      </c>
      <c r="L59" s="237">
        <v>2020</v>
      </c>
      <c r="M59" s="237" t="s">
        <v>613</v>
      </c>
    </row>
    <row r="60" spans="4:16" x14ac:dyDescent="0.25">
      <c r="D60" s="362" t="s">
        <v>155</v>
      </c>
      <c r="E60" s="363"/>
      <c r="F60" s="159">
        <f t="shared" ref="F60:L64" si="3">(G44-F44)/F44</f>
        <v>-0.25</v>
      </c>
      <c r="G60" s="159">
        <f t="shared" si="3"/>
        <v>0.5</v>
      </c>
      <c r="H60" s="159">
        <f t="shared" si="3"/>
        <v>0.33333333333333331</v>
      </c>
      <c r="I60" s="159">
        <f t="shared" si="3"/>
        <v>0.58333333333333337</v>
      </c>
      <c r="J60" s="159">
        <f t="shared" si="3"/>
        <v>-0.31578947368421051</v>
      </c>
      <c r="K60" s="159">
        <f t="shared" si="3"/>
        <v>1.3846153846153846</v>
      </c>
      <c r="L60" s="159">
        <f t="shared" si="3"/>
        <v>0.80645161290322576</v>
      </c>
      <c r="M60" s="9">
        <f t="shared" ref="M60:M66" si="4">AVERAGE(F60:L60)</f>
        <v>0.43456345578586664</v>
      </c>
    </row>
    <row r="61" spans="4:16" x14ac:dyDescent="0.25">
      <c r="D61" s="362" t="s">
        <v>156</v>
      </c>
      <c r="E61" s="363"/>
      <c r="F61" s="159">
        <f t="shared" si="3"/>
        <v>-0.44516129032258067</v>
      </c>
      <c r="G61" s="159">
        <f t="shared" si="3"/>
        <v>0.69767441860465118</v>
      </c>
      <c r="H61" s="159">
        <f t="shared" si="3"/>
        <v>-6.1643835616438353E-2</v>
      </c>
      <c r="I61" s="159">
        <f t="shared" si="3"/>
        <v>-0.26277372262773724</v>
      </c>
      <c r="J61" s="159">
        <f t="shared" si="3"/>
        <v>0.49504950495049505</v>
      </c>
      <c r="K61" s="159">
        <f t="shared" si="3"/>
        <v>-4.6357615894039736E-2</v>
      </c>
      <c r="L61" s="159">
        <f t="shared" si="3"/>
        <v>-0.40277777777777779</v>
      </c>
      <c r="M61" s="9">
        <f t="shared" si="4"/>
        <v>-3.7129026690610862E-3</v>
      </c>
    </row>
    <row r="62" spans="4:16" x14ac:dyDescent="0.25">
      <c r="D62" s="362" t="s">
        <v>157</v>
      </c>
      <c r="E62" s="363"/>
      <c r="F62" s="159">
        <f t="shared" si="3"/>
        <v>-0.30434782608695654</v>
      </c>
      <c r="G62" s="159">
        <f t="shared" si="3"/>
        <v>1.1875</v>
      </c>
      <c r="H62" s="159">
        <f t="shared" si="3"/>
        <v>0.25714285714285712</v>
      </c>
      <c r="I62" s="159">
        <f t="shared" si="3"/>
        <v>-0.11363636363636363</v>
      </c>
      <c r="J62" s="159">
        <f t="shared" si="3"/>
        <v>0.35897435897435898</v>
      </c>
      <c r="K62" s="159">
        <f t="shared" si="3"/>
        <v>0.52830188679245282</v>
      </c>
      <c r="L62" s="159">
        <f t="shared" si="3"/>
        <v>9.8765432098765427E-2</v>
      </c>
      <c r="M62" s="9">
        <f t="shared" si="4"/>
        <v>0.28752862075501634</v>
      </c>
    </row>
    <row r="63" spans="4:16" x14ac:dyDescent="0.25">
      <c r="D63" s="362" t="s">
        <v>158</v>
      </c>
      <c r="E63" s="363"/>
      <c r="F63" s="159">
        <f t="shared" si="3"/>
        <v>-0.2</v>
      </c>
      <c r="G63" s="159">
        <f t="shared" si="3"/>
        <v>2.25</v>
      </c>
      <c r="H63" s="159">
        <f t="shared" si="3"/>
        <v>-0.15384615384615385</v>
      </c>
      <c r="I63" s="159">
        <f t="shared" si="3"/>
        <v>-0.54545454545454541</v>
      </c>
      <c r="J63" s="159">
        <f t="shared" si="3"/>
        <v>0.6</v>
      </c>
      <c r="K63" s="159">
        <f t="shared" si="3"/>
        <v>1.375</v>
      </c>
      <c r="L63" s="159">
        <f t="shared" si="3"/>
        <v>0.52631578947368418</v>
      </c>
      <c r="M63" s="9">
        <f t="shared" si="4"/>
        <v>0.55028787002471213</v>
      </c>
    </row>
    <row r="64" spans="4:16" x14ac:dyDescent="0.25">
      <c r="D64" s="362" t="s">
        <v>159</v>
      </c>
      <c r="E64" s="363"/>
      <c r="F64" s="159">
        <f t="shared" si="3"/>
        <v>5.75</v>
      </c>
      <c r="G64" s="159">
        <f t="shared" si="3"/>
        <v>-0.85185185185185186</v>
      </c>
      <c r="H64" s="159">
        <f t="shared" si="3"/>
        <v>3.5</v>
      </c>
      <c r="I64" s="159">
        <f t="shared" si="3"/>
        <v>-0.33333333333333331</v>
      </c>
      <c r="J64" s="159">
        <f t="shared" si="3"/>
        <v>0.16666666666666666</v>
      </c>
      <c r="K64" s="159">
        <f t="shared" si="3"/>
        <v>-7.1428571428571425E-2</v>
      </c>
      <c r="L64" s="159">
        <f t="shared" si="3"/>
        <v>1.2307692307692308</v>
      </c>
      <c r="M64" s="9">
        <f t="shared" si="4"/>
        <v>1.3415460201174487</v>
      </c>
    </row>
    <row r="65" spans="4:13" x14ac:dyDescent="0.25">
      <c r="D65" s="362" t="s">
        <v>160</v>
      </c>
      <c r="E65" s="363"/>
      <c r="F65" s="159"/>
      <c r="G65" s="159"/>
      <c r="H65" s="159"/>
      <c r="I65" s="159"/>
      <c r="J65" s="159">
        <f>(K49-J49)/J49</f>
        <v>-1</v>
      </c>
      <c r="K65" s="159"/>
      <c r="L65" s="159">
        <f>(M49-L49)/L49</f>
        <v>1.3333333333333333</v>
      </c>
      <c r="M65" s="9">
        <f t="shared" si="4"/>
        <v>0.16666666666666663</v>
      </c>
    </row>
    <row r="66" spans="4:13" x14ac:dyDescent="0.25">
      <c r="D66" s="362" t="s">
        <v>161</v>
      </c>
      <c r="E66" s="363"/>
      <c r="F66" s="159">
        <f>(G50-F50)/F50</f>
        <v>0.41025641025641024</v>
      </c>
      <c r="G66" s="159">
        <f>(H50-G50)/G50</f>
        <v>0.81818181818181823</v>
      </c>
      <c r="H66" s="159">
        <f>(I50-H50)/H50</f>
        <v>-0.215</v>
      </c>
      <c r="I66" s="159">
        <f>(J50-I50)/I50</f>
        <v>0.47770700636942676</v>
      </c>
      <c r="J66" s="159">
        <f>(K50-J50)/J50</f>
        <v>-0.27155172413793105</v>
      </c>
      <c r="K66" s="159">
        <f>(L50-K50)/K50</f>
        <v>0.18343195266272189</v>
      </c>
      <c r="L66" s="159">
        <f>(M50-L50)/L50</f>
        <v>-7.4999999999999997E-2</v>
      </c>
      <c r="M66" s="9">
        <f t="shared" si="4"/>
        <v>0.18971792333320656</v>
      </c>
    </row>
    <row r="68" spans="4:13" ht="46.5" customHeight="1" x14ac:dyDescent="0.25">
      <c r="D68" s="359" t="s">
        <v>625</v>
      </c>
      <c r="E68" s="359"/>
    </row>
    <row r="69" spans="4:13" x14ac:dyDescent="0.25">
      <c r="D69" s="237" t="s">
        <v>114</v>
      </c>
      <c r="E69" s="237" t="s">
        <v>137</v>
      </c>
    </row>
    <row r="70" spans="4:13" x14ac:dyDescent="0.25">
      <c r="D70" s="8">
        <v>2021</v>
      </c>
      <c r="E70" s="16">
        <f>M52+(M52*$P$53)</f>
        <v>558.24094884319231</v>
      </c>
    </row>
    <row r="71" spans="4:13" x14ac:dyDescent="0.25">
      <c r="D71" s="8">
        <v>2022</v>
      </c>
      <c r="E71" s="16">
        <f>E70+(E70*'P3'!$O$27)</f>
        <v>653.75702627357475</v>
      </c>
    </row>
    <row r="72" spans="4:13" x14ac:dyDescent="0.25">
      <c r="D72" s="8">
        <v>2023</v>
      </c>
      <c r="E72" s="16">
        <f>E71+(E71*'P3'!$O$27)</f>
        <v>765.61608439462941</v>
      </c>
    </row>
    <row r="73" spans="4:13" x14ac:dyDescent="0.25">
      <c r="D73" s="8">
        <v>2024</v>
      </c>
      <c r="E73" s="16">
        <f>E72+(E72*'P3'!$O$27)</f>
        <v>896.61443797389222</v>
      </c>
    </row>
    <row r="74" spans="4:13" x14ac:dyDescent="0.25">
      <c r="D74" s="8">
        <v>2025</v>
      </c>
      <c r="E74" s="16">
        <f>E73+(E73*'P3'!$O$27)</f>
        <v>1050.0268565006625</v>
      </c>
    </row>
    <row r="75" spans="4:13" x14ac:dyDescent="0.25">
      <c r="D75" s="8">
        <v>2026</v>
      </c>
      <c r="E75" s="16">
        <f>E74+(E74*'P3'!$O$27)</f>
        <v>1229.6884286897543</v>
      </c>
    </row>
    <row r="76" spans="4:13" x14ac:dyDescent="0.25">
      <c r="D76" s="8">
        <v>2027</v>
      </c>
      <c r="E76" s="16">
        <f>E75+(E75*'P3'!$O$27)</f>
        <v>1440.0904341559792</v>
      </c>
    </row>
    <row r="77" spans="4:13" x14ac:dyDescent="0.25">
      <c r="D77" s="8">
        <v>2028</v>
      </c>
      <c r="E77" s="16">
        <f>E76+(E76*'P3'!$O$27)</f>
        <v>1686.4926189126431</v>
      </c>
    </row>
    <row r="78" spans="4:13" x14ac:dyDescent="0.25">
      <c r="D78" s="8">
        <v>2029</v>
      </c>
      <c r="E78" s="16">
        <f>E77+(E77*'P3'!$O$27)</f>
        <v>1975.0546814192353</v>
      </c>
    </row>
    <row r="79" spans="4:13" x14ac:dyDescent="0.25">
      <c r="D79" s="8">
        <v>2030</v>
      </c>
      <c r="E79" s="16">
        <f>E78+(E78*'P3'!$O$27)</f>
        <v>2312.9902561394442</v>
      </c>
    </row>
    <row r="80" spans="4:13" x14ac:dyDescent="0.25">
      <c r="D80" s="8">
        <v>2031</v>
      </c>
      <c r="E80" s="16">
        <f>E79+(E79*'P3'!$O$27)</f>
        <v>2708.7472439758794</v>
      </c>
    </row>
    <row r="81" spans="4:5" x14ac:dyDescent="0.25">
      <c r="D81" s="8">
        <v>2032</v>
      </c>
      <c r="E81" s="16">
        <f>E80+(E80*'P3'!$O$27)</f>
        <v>3172.2189975817064</v>
      </c>
    </row>
    <row r="82" spans="4:5" x14ac:dyDescent="0.25">
      <c r="D82" s="8">
        <v>2033</v>
      </c>
      <c r="E82" s="16">
        <f>E81+(E81*'P3'!$O$27)</f>
        <v>3714.9916408767353</v>
      </c>
    </row>
    <row r="83" spans="4:5" x14ac:dyDescent="0.25">
      <c r="D83" s="8">
        <v>2034</v>
      </c>
      <c r="E83" s="16">
        <f>E82+(E82*'P3'!$O$27)</f>
        <v>4350.6337053983752</v>
      </c>
    </row>
    <row r="84" spans="4:5" x14ac:dyDescent="0.25">
      <c r="D84" s="8">
        <v>2035</v>
      </c>
      <c r="E84" s="16">
        <f>E83+(E83*'P3'!$O$27)</f>
        <v>5095.0353239775795</v>
      </c>
    </row>
    <row r="85" spans="4:5" x14ac:dyDescent="0.25">
      <c r="D85" s="8">
        <v>2036</v>
      </c>
      <c r="E85" s="16">
        <f>E84+(E84*'P3'!$O$27)</f>
        <v>5966.805461091395</v>
      </c>
    </row>
    <row r="86" spans="4:5" x14ac:dyDescent="0.25">
      <c r="D86" s="8">
        <v>2037</v>
      </c>
      <c r="E86" s="16">
        <f>E85+(E85*'P3'!$O$27)</f>
        <v>6987.7371100767596</v>
      </c>
    </row>
    <row r="87" spans="4:5" x14ac:dyDescent="0.25">
      <c r="D87" s="8">
        <v>2038</v>
      </c>
      <c r="E87" s="16">
        <f>E86+(E86*'P3'!$O$27)</f>
        <v>8183.3520864634711</v>
      </c>
    </row>
    <row r="88" spans="4:5" x14ac:dyDescent="0.25">
      <c r="D88" s="8">
        <v>2039</v>
      </c>
      <c r="E88" s="16">
        <f>E87+(E87*'P3'!$O$27)</f>
        <v>9583.539036472197</v>
      </c>
    </row>
    <row r="89" spans="4:5" x14ac:dyDescent="0.25">
      <c r="D89" s="8">
        <v>2040</v>
      </c>
      <c r="E89" s="16">
        <f>E88+(E88*'P3'!$O$27)</f>
        <v>11223.300609967764</v>
      </c>
    </row>
    <row r="90" spans="4:5" x14ac:dyDescent="0.25">
      <c r="D90" s="8">
        <v>2041</v>
      </c>
      <c r="E90" s="16">
        <f>E89+(E89*'P3'!$O$27)</f>
        <v>13143.628476111568</v>
      </c>
    </row>
    <row r="91" spans="4:5" x14ac:dyDescent="0.25">
      <c r="D91" s="8">
        <v>2042</v>
      </c>
      <c r="E91" s="16">
        <f>E90+(E90*'P3'!$O$27)</f>
        <v>15392.528055839633</v>
      </c>
    </row>
    <row r="92" spans="4:5" x14ac:dyDescent="0.25">
      <c r="D92" s="8">
        <v>2043</v>
      </c>
      <c r="E92" s="16">
        <f>E91+(E91*'P3'!$O$27)</f>
        <v>18026.218587997093</v>
      </c>
    </row>
    <row r="93" spans="4:5" x14ac:dyDescent="0.25">
      <c r="D93" s="8">
        <v>2044</v>
      </c>
      <c r="E93" s="16">
        <f>E92+(E92*'P3'!$O$27)</f>
        <v>21110.538529047808</v>
      </c>
    </row>
    <row r="94" spans="4:5" x14ac:dyDescent="0.25">
      <c r="D94" s="8">
        <v>2045</v>
      </c>
      <c r="E94" s="16">
        <f>E93+(E93*'P3'!$O$27)</f>
        <v>24722.591419320463</v>
      </c>
    </row>
  </sheetData>
  <mergeCells count="29">
    <mergeCell ref="D37:N37"/>
    <mergeCell ref="D14:N14"/>
    <mergeCell ref="D16:N16"/>
    <mergeCell ref="D18:I18"/>
    <mergeCell ref="D19:D20"/>
    <mergeCell ref="E19:G19"/>
    <mergeCell ref="H19:I19"/>
    <mergeCell ref="D53:E53"/>
    <mergeCell ref="D42:M42"/>
    <mergeCell ref="D43:E43"/>
    <mergeCell ref="D44:E44"/>
    <mergeCell ref="D45:E45"/>
    <mergeCell ref="D46:E46"/>
    <mergeCell ref="D47:E47"/>
    <mergeCell ref="D48:E48"/>
    <mergeCell ref="D49:E49"/>
    <mergeCell ref="D50:E50"/>
    <mergeCell ref="D51:E51"/>
    <mergeCell ref="D52:E52"/>
    <mergeCell ref="D64:E64"/>
    <mergeCell ref="D65:E65"/>
    <mergeCell ref="D66:E66"/>
    <mergeCell ref="D68:E68"/>
    <mergeCell ref="D58:M58"/>
    <mergeCell ref="D59:E59"/>
    <mergeCell ref="D60:E60"/>
    <mergeCell ref="D61:E61"/>
    <mergeCell ref="D62:E62"/>
    <mergeCell ref="D63:E63"/>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Q47"/>
  <sheetViews>
    <sheetView workbookViewId="0">
      <selection activeCell="E53" sqref="E53"/>
    </sheetView>
  </sheetViews>
  <sheetFormatPr baseColWidth="10" defaultRowHeight="15" x14ac:dyDescent="0.25"/>
  <cols>
    <col min="1" max="2" width="2.7109375" style="1" customWidth="1"/>
    <col min="3" max="3" width="2.7109375" style="4" customWidth="1"/>
    <col min="4" max="4" width="9.28515625" style="1" customWidth="1"/>
    <col min="5" max="5" width="20" style="1" customWidth="1"/>
    <col min="6" max="6" width="15" style="1" customWidth="1"/>
    <col min="7" max="7" width="16.7109375" style="1" customWidth="1"/>
    <col min="8" max="8" width="18.5703125" style="1" customWidth="1"/>
    <col min="9" max="9" width="13.5703125" style="1" customWidth="1"/>
    <col min="10" max="10" width="15.5703125" style="1" bestFit="1" customWidth="1"/>
    <col min="11" max="16384" width="11.42578125" style="1"/>
  </cols>
  <sheetData>
    <row r="7" spans="2:14" ht="21" x14ac:dyDescent="0.35">
      <c r="B7" s="29"/>
      <c r="C7" s="32"/>
      <c r="D7" s="29"/>
    </row>
    <row r="9" spans="2:14" ht="18.75" x14ac:dyDescent="0.3">
      <c r="D9" s="31" t="s">
        <v>937</v>
      </c>
    </row>
    <row r="11" spans="2:14" x14ac:dyDescent="0.25">
      <c r="D11" s="18" t="s">
        <v>139</v>
      </c>
    </row>
    <row r="12" spans="2:14" ht="43.5" customHeight="1" x14ac:dyDescent="0.25">
      <c r="D12" s="251" t="s">
        <v>152</v>
      </c>
      <c r="E12" s="251"/>
      <c r="F12" s="251"/>
      <c r="G12" s="251"/>
      <c r="H12" s="251"/>
      <c r="I12" s="251"/>
      <c r="J12" s="251"/>
      <c r="K12" s="251"/>
      <c r="L12" s="251"/>
      <c r="M12" s="251"/>
      <c r="N12" s="251"/>
    </row>
    <row r="17" spans="4:16" x14ac:dyDescent="0.25">
      <c r="D17" s="359" t="s">
        <v>620</v>
      </c>
      <c r="E17" s="359"/>
      <c r="F17" s="359"/>
      <c r="G17" s="359"/>
      <c r="H17" s="359"/>
      <c r="I17" s="359"/>
      <c r="J17" s="359"/>
      <c r="K17" s="359"/>
      <c r="L17" s="359"/>
      <c r="M17" s="359"/>
    </row>
    <row r="18" spans="4:16" x14ac:dyDescent="0.25">
      <c r="D18" s="367" t="s">
        <v>154</v>
      </c>
      <c r="E18" s="368"/>
      <c r="F18" s="237">
        <v>2013</v>
      </c>
      <c r="G18" s="237">
        <v>2014</v>
      </c>
      <c r="H18" s="237">
        <v>2015</v>
      </c>
      <c r="I18" s="237">
        <v>2016</v>
      </c>
      <c r="J18" s="237">
        <v>2017</v>
      </c>
      <c r="K18" s="237">
        <v>2018</v>
      </c>
      <c r="L18" s="237">
        <v>2019</v>
      </c>
      <c r="M18" s="237">
        <v>2020</v>
      </c>
    </row>
    <row r="19" spans="4:16" x14ac:dyDescent="0.25">
      <c r="D19" s="362" t="s">
        <v>155</v>
      </c>
      <c r="E19" s="363"/>
      <c r="F19" s="24">
        <v>8</v>
      </c>
      <c r="G19" s="24">
        <v>6</v>
      </c>
      <c r="H19" s="24">
        <v>9</v>
      </c>
      <c r="I19" s="16">
        <v>12</v>
      </c>
      <c r="J19" s="17">
        <v>19</v>
      </c>
      <c r="K19" s="17">
        <v>13</v>
      </c>
      <c r="L19" s="16">
        <v>31</v>
      </c>
      <c r="M19" s="16">
        <v>56</v>
      </c>
    </row>
    <row r="20" spans="4:16" x14ac:dyDescent="0.25">
      <c r="D20" s="362" t="s">
        <v>156</v>
      </c>
      <c r="E20" s="363"/>
      <c r="F20" s="24">
        <v>155</v>
      </c>
      <c r="G20" s="24">
        <v>86</v>
      </c>
      <c r="H20" s="24">
        <v>146</v>
      </c>
      <c r="I20" s="16">
        <v>137</v>
      </c>
      <c r="J20" s="17">
        <v>101</v>
      </c>
      <c r="K20" s="17">
        <v>151</v>
      </c>
      <c r="L20" s="16">
        <v>144</v>
      </c>
      <c r="M20" s="16">
        <v>86</v>
      </c>
    </row>
    <row r="21" spans="4:16" x14ac:dyDescent="0.25">
      <c r="D21" s="362" t="s">
        <v>157</v>
      </c>
      <c r="E21" s="363"/>
      <c r="F21" s="24">
        <v>23</v>
      </c>
      <c r="G21" s="24">
        <v>16</v>
      </c>
      <c r="H21" s="24">
        <v>35</v>
      </c>
      <c r="I21" s="16">
        <v>44</v>
      </c>
      <c r="J21" s="17">
        <v>39</v>
      </c>
      <c r="K21" s="17">
        <v>53</v>
      </c>
      <c r="L21" s="16">
        <v>81</v>
      </c>
      <c r="M21" s="16">
        <v>89</v>
      </c>
    </row>
    <row r="22" spans="4:16" x14ac:dyDescent="0.25">
      <c r="D22" s="362" t="s">
        <v>158</v>
      </c>
      <c r="E22" s="363"/>
      <c r="F22" s="24">
        <v>5</v>
      </c>
      <c r="G22" s="24">
        <v>4</v>
      </c>
      <c r="H22" s="24">
        <v>13</v>
      </c>
      <c r="I22" s="16">
        <v>11</v>
      </c>
      <c r="J22" s="17">
        <v>5</v>
      </c>
      <c r="K22" s="17">
        <v>8</v>
      </c>
      <c r="L22" s="16">
        <v>19</v>
      </c>
      <c r="M22" s="16">
        <v>29</v>
      </c>
    </row>
    <row r="23" spans="4:16" x14ac:dyDescent="0.25">
      <c r="D23" s="362" t="s">
        <v>159</v>
      </c>
      <c r="E23" s="363"/>
      <c r="F23" s="24">
        <v>4</v>
      </c>
      <c r="G23" s="24">
        <v>27</v>
      </c>
      <c r="H23" s="24">
        <v>4</v>
      </c>
      <c r="I23" s="16">
        <v>18</v>
      </c>
      <c r="J23" s="17">
        <v>12</v>
      </c>
      <c r="K23" s="17">
        <v>14</v>
      </c>
      <c r="L23" s="16">
        <v>13</v>
      </c>
      <c r="M23" s="16">
        <v>29</v>
      </c>
    </row>
    <row r="24" spans="4:16" x14ac:dyDescent="0.25">
      <c r="D24" s="362" t="s">
        <v>160</v>
      </c>
      <c r="E24" s="363"/>
      <c r="F24" s="24">
        <v>0</v>
      </c>
      <c r="G24" s="24">
        <v>0</v>
      </c>
      <c r="H24" s="24">
        <v>0</v>
      </c>
      <c r="I24" s="16">
        <v>0</v>
      </c>
      <c r="J24" s="17">
        <v>2</v>
      </c>
      <c r="K24" s="17">
        <v>0</v>
      </c>
      <c r="L24" s="16">
        <v>12</v>
      </c>
      <c r="M24" s="16">
        <v>28</v>
      </c>
    </row>
    <row r="25" spans="4:16" x14ac:dyDescent="0.25">
      <c r="D25" s="362" t="s">
        <v>161</v>
      </c>
      <c r="E25" s="363"/>
      <c r="F25" s="24">
        <v>78</v>
      </c>
      <c r="G25" s="24">
        <v>110</v>
      </c>
      <c r="H25" s="24">
        <v>200</v>
      </c>
      <c r="I25" s="16">
        <v>157</v>
      </c>
      <c r="J25" s="17">
        <v>232</v>
      </c>
      <c r="K25" s="17">
        <v>169</v>
      </c>
      <c r="L25" s="16">
        <v>200</v>
      </c>
      <c r="M25" s="16">
        <v>185</v>
      </c>
    </row>
    <row r="26" spans="4:16" x14ac:dyDescent="0.25">
      <c r="D26" s="362"/>
      <c r="E26" s="363"/>
      <c r="F26" s="24"/>
      <c r="G26" s="24"/>
      <c r="H26" s="24"/>
      <c r="I26" s="16"/>
      <c r="J26" s="17"/>
      <c r="K26" s="17"/>
      <c r="L26" s="16"/>
      <c r="M26" s="16"/>
    </row>
    <row r="27" spans="4:16" x14ac:dyDescent="0.25">
      <c r="D27" s="364" t="s">
        <v>142</v>
      </c>
      <c r="E27" s="365"/>
      <c r="F27" s="25">
        <f t="shared" ref="F27:M27" si="0">SUM(F19:F26)</f>
        <v>273</v>
      </c>
      <c r="G27" s="25">
        <f t="shared" si="0"/>
        <v>249</v>
      </c>
      <c r="H27" s="25">
        <f t="shared" si="0"/>
        <v>407</v>
      </c>
      <c r="I27" s="25">
        <f t="shared" si="0"/>
        <v>379</v>
      </c>
      <c r="J27" s="25">
        <f t="shared" si="0"/>
        <v>410</v>
      </c>
      <c r="K27" s="25">
        <f t="shared" si="0"/>
        <v>408</v>
      </c>
      <c r="L27" s="25">
        <f t="shared" si="0"/>
        <v>500</v>
      </c>
      <c r="M27" s="25">
        <f t="shared" si="0"/>
        <v>502</v>
      </c>
      <c r="O27" s="7" t="s">
        <v>125</v>
      </c>
    </row>
    <row r="28" spans="4:16" x14ac:dyDescent="0.25">
      <c r="D28" s="364" t="s">
        <v>151</v>
      </c>
      <c r="E28" s="365"/>
      <c r="F28" s="25"/>
      <c r="G28" s="27">
        <f t="shared" ref="G28:M28" si="1">(G27-F27)/F27</f>
        <v>-8.7912087912087919E-2</v>
      </c>
      <c r="H28" s="27">
        <f t="shared" si="1"/>
        <v>0.63453815261044177</v>
      </c>
      <c r="I28" s="27">
        <f t="shared" si="1"/>
        <v>-6.8796068796068796E-2</v>
      </c>
      <c r="J28" s="27">
        <f t="shared" si="1"/>
        <v>8.1794195250659632E-2</v>
      </c>
      <c r="K28" s="27">
        <f t="shared" si="1"/>
        <v>-4.8780487804878049E-3</v>
      </c>
      <c r="L28" s="27">
        <f t="shared" si="1"/>
        <v>0.22549019607843138</v>
      </c>
      <c r="M28" s="27">
        <f t="shared" si="1"/>
        <v>4.0000000000000001E-3</v>
      </c>
      <c r="O28" s="15" t="s">
        <v>127</v>
      </c>
      <c r="P28" s="12">
        <f>AVERAGE(G28:M28)</f>
        <v>0.11203376263584118</v>
      </c>
    </row>
    <row r="29" spans="4:16" x14ac:dyDescent="0.25">
      <c r="D29" s="26" t="s">
        <v>621</v>
      </c>
    </row>
    <row r="33" spans="4:17" x14ac:dyDescent="0.25">
      <c r="D33" s="366" t="s">
        <v>623</v>
      </c>
      <c r="E33" s="366"/>
      <c r="F33" s="366"/>
      <c r="G33" s="366"/>
      <c r="H33" s="366"/>
      <c r="I33" s="366"/>
      <c r="J33" s="366"/>
      <c r="K33" s="366"/>
      <c r="L33" s="366"/>
      <c r="M33" s="366"/>
    </row>
    <row r="34" spans="4:17" x14ac:dyDescent="0.25">
      <c r="D34" s="367" t="s">
        <v>154</v>
      </c>
      <c r="E34" s="368"/>
      <c r="F34" s="237">
        <v>2014</v>
      </c>
      <c r="G34" s="237">
        <v>2015</v>
      </c>
      <c r="H34" s="237">
        <v>2016</v>
      </c>
      <c r="I34" s="237">
        <v>2017</v>
      </c>
      <c r="J34" s="237">
        <v>2018</v>
      </c>
      <c r="K34" s="237">
        <v>2019</v>
      </c>
      <c r="L34" s="237">
        <v>2020</v>
      </c>
      <c r="M34" s="237" t="s">
        <v>613</v>
      </c>
    </row>
    <row r="35" spans="4:17" x14ac:dyDescent="0.25">
      <c r="D35" s="362" t="s">
        <v>155</v>
      </c>
      <c r="E35" s="363"/>
      <c r="F35" s="159">
        <f t="shared" ref="F35:L39" si="2">(G19-F19)/F19</f>
        <v>-0.25</v>
      </c>
      <c r="G35" s="159">
        <f t="shared" si="2"/>
        <v>0.5</v>
      </c>
      <c r="H35" s="159">
        <f t="shared" si="2"/>
        <v>0.33333333333333331</v>
      </c>
      <c r="I35" s="159">
        <f t="shared" si="2"/>
        <v>0.58333333333333337</v>
      </c>
      <c r="J35" s="159">
        <f t="shared" si="2"/>
        <v>-0.31578947368421051</v>
      </c>
      <c r="K35" s="159">
        <f t="shared" si="2"/>
        <v>1.3846153846153846</v>
      </c>
      <c r="L35" s="159">
        <f t="shared" si="2"/>
        <v>0.80645161290322576</v>
      </c>
      <c r="M35" s="9">
        <f t="shared" ref="M35:M41" si="3">AVERAGE(F35:L35)</f>
        <v>0.43456345578586664</v>
      </c>
    </row>
    <row r="36" spans="4:17" x14ac:dyDescent="0.25">
      <c r="D36" s="362" t="s">
        <v>156</v>
      </c>
      <c r="E36" s="363"/>
      <c r="F36" s="159">
        <f t="shared" si="2"/>
        <v>-0.44516129032258067</v>
      </c>
      <c r="G36" s="159">
        <f t="shared" si="2"/>
        <v>0.69767441860465118</v>
      </c>
      <c r="H36" s="159">
        <f t="shared" si="2"/>
        <v>-6.1643835616438353E-2</v>
      </c>
      <c r="I36" s="159">
        <f t="shared" si="2"/>
        <v>-0.26277372262773724</v>
      </c>
      <c r="J36" s="159">
        <f t="shared" si="2"/>
        <v>0.49504950495049505</v>
      </c>
      <c r="K36" s="159">
        <f t="shared" si="2"/>
        <v>-4.6357615894039736E-2</v>
      </c>
      <c r="L36" s="159">
        <f t="shared" si="2"/>
        <v>-0.40277777777777779</v>
      </c>
      <c r="M36" s="9">
        <f t="shared" si="3"/>
        <v>-3.7129026690610862E-3</v>
      </c>
    </row>
    <row r="37" spans="4:17" x14ac:dyDescent="0.25">
      <c r="D37" s="362" t="s">
        <v>157</v>
      </c>
      <c r="E37" s="363"/>
      <c r="F37" s="159">
        <f t="shared" si="2"/>
        <v>-0.30434782608695654</v>
      </c>
      <c r="G37" s="159">
        <f t="shared" si="2"/>
        <v>1.1875</v>
      </c>
      <c r="H37" s="159">
        <f t="shared" si="2"/>
        <v>0.25714285714285712</v>
      </c>
      <c r="I37" s="159">
        <f t="shared" si="2"/>
        <v>-0.11363636363636363</v>
      </c>
      <c r="J37" s="159">
        <f t="shared" si="2"/>
        <v>0.35897435897435898</v>
      </c>
      <c r="K37" s="159">
        <f t="shared" si="2"/>
        <v>0.52830188679245282</v>
      </c>
      <c r="L37" s="159">
        <f t="shared" si="2"/>
        <v>9.8765432098765427E-2</v>
      </c>
      <c r="M37" s="9">
        <f t="shared" si="3"/>
        <v>0.28752862075501634</v>
      </c>
    </row>
    <row r="38" spans="4:17" x14ac:dyDescent="0.25">
      <c r="D38" s="362" t="s">
        <v>158</v>
      </c>
      <c r="E38" s="363"/>
      <c r="F38" s="159">
        <f t="shared" si="2"/>
        <v>-0.2</v>
      </c>
      <c r="G38" s="159">
        <f t="shared" si="2"/>
        <v>2.25</v>
      </c>
      <c r="H38" s="159">
        <f t="shared" si="2"/>
        <v>-0.15384615384615385</v>
      </c>
      <c r="I38" s="159">
        <f t="shared" si="2"/>
        <v>-0.54545454545454541</v>
      </c>
      <c r="J38" s="159">
        <f t="shared" si="2"/>
        <v>0.6</v>
      </c>
      <c r="K38" s="159">
        <f t="shared" si="2"/>
        <v>1.375</v>
      </c>
      <c r="L38" s="159">
        <f t="shared" si="2"/>
        <v>0.52631578947368418</v>
      </c>
      <c r="M38" s="9">
        <f t="shared" si="3"/>
        <v>0.55028787002471213</v>
      </c>
    </row>
    <row r="39" spans="4:17" x14ac:dyDescent="0.25">
      <c r="D39" s="362" t="s">
        <v>159</v>
      </c>
      <c r="E39" s="363"/>
      <c r="F39" s="159">
        <f t="shared" si="2"/>
        <v>5.75</v>
      </c>
      <c r="G39" s="159">
        <f t="shared" si="2"/>
        <v>-0.85185185185185186</v>
      </c>
      <c r="H39" s="159">
        <f t="shared" si="2"/>
        <v>3.5</v>
      </c>
      <c r="I39" s="159">
        <f t="shared" si="2"/>
        <v>-0.33333333333333331</v>
      </c>
      <c r="J39" s="159">
        <f t="shared" si="2"/>
        <v>0.16666666666666666</v>
      </c>
      <c r="K39" s="159">
        <f t="shared" si="2"/>
        <v>-7.1428571428571425E-2</v>
      </c>
      <c r="L39" s="159">
        <f t="shared" si="2"/>
        <v>1.2307692307692308</v>
      </c>
      <c r="M39" s="9">
        <f t="shared" si="3"/>
        <v>1.3415460201174487</v>
      </c>
    </row>
    <row r="40" spans="4:17" x14ac:dyDescent="0.25">
      <c r="D40" s="362" t="s">
        <v>160</v>
      </c>
      <c r="E40" s="363"/>
      <c r="F40" s="159"/>
      <c r="G40" s="159"/>
      <c r="H40" s="159"/>
      <c r="I40" s="159"/>
      <c r="J40" s="159">
        <f>(K24-J24)/J24</f>
        <v>-1</v>
      </c>
      <c r="K40" s="159"/>
      <c r="L40" s="159">
        <f>(M24-L24)/L24</f>
        <v>1.3333333333333333</v>
      </c>
      <c r="M40" s="9">
        <f t="shared" si="3"/>
        <v>0.16666666666666663</v>
      </c>
    </row>
    <row r="41" spans="4:17" x14ac:dyDescent="0.25">
      <c r="D41" s="362" t="s">
        <v>161</v>
      </c>
      <c r="E41" s="363"/>
      <c r="F41" s="159">
        <f>(G25-F25)/F25</f>
        <v>0.41025641025641024</v>
      </c>
      <c r="G41" s="159">
        <f>(H25-G25)/G25</f>
        <v>0.81818181818181823</v>
      </c>
      <c r="H41" s="159">
        <f>(I25-H25)/H25</f>
        <v>-0.215</v>
      </c>
      <c r="I41" s="159">
        <f>(J25-I25)/I25</f>
        <v>0.47770700636942676</v>
      </c>
      <c r="J41" s="159">
        <f>(K25-J25)/J25</f>
        <v>-0.27155172413793105</v>
      </c>
      <c r="K41" s="159">
        <f>(L25-K25)/K25</f>
        <v>0.18343195266272189</v>
      </c>
      <c r="L41" s="159">
        <f>(M25-L25)/L25</f>
        <v>-7.4999999999999997E-2</v>
      </c>
      <c r="M41" s="9">
        <f t="shared" si="3"/>
        <v>0.18971792333320656</v>
      </c>
    </row>
    <row r="44" spans="4:17" x14ac:dyDescent="0.25">
      <c r="D44" s="14"/>
      <c r="E44" s="14"/>
      <c r="F44" s="14"/>
      <c r="G44" s="14"/>
      <c r="H44" s="14"/>
      <c r="I44" s="14"/>
      <c r="J44" s="14"/>
      <c r="K44" s="14"/>
      <c r="L44" s="14"/>
      <c r="M44" s="14"/>
      <c r="N44" s="14"/>
      <c r="O44" s="14"/>
      <c r="P44" s="14"/>
      <c r="Q44" s="14"/>
    </row>
    <row r="45" spans="4:17" x14ac:dyDescent="0.25">
      <c r="D45" s="14"/>
      <c r="E45" s="14"/>
      <c r="F45" s="14"/>
      <c r="G45" s="14"/>
      <c r="H45" s="14"/>
      <c r="I45" s="14"/>
      <c r="J45" s="14"/>
      <c r="K45" s="14"/>
      <c r="L45" s="14"/>
      <c r="M45" s="14"/>
      <c r="N45" s="14"/>
      <c r="O45" s="14"/>
      <c r="P45" s="14"/>
      <c r="Q45" s="14"/>
    </row>
    <row r="46" spans="4:17" x14ac:dyDescent="0.25">
      <c r="D46" s="14"/>
      <c r="E46" s="14"/>
      <c r="F46" s="14"/>
      <c r="G46" s="14"/>
      <c r="H46" s="14"/>
      <c r="I46" s="14"/>
      <c r="J46" s="14"/>
      <c r="K46" s="14"/>
      <c r="L46" s="14"/>
      <c r="M46" s="14"/>
      <c r="N46" s="14"/>
      <c r="O46" s="14"/>
      <c r="P46" s="14"/>
      <c r="Q46" s="14"/>
    </row>
    <row r="47" spans="4:17" x14ac:dyDescent="0.25">
      <c r="D47" s="14"/>
      <c r="E47" s="14"/>
      <c r="F47" s="14"/>
      <c r="G47" s="14"/>
      <c r="H47" s="14"/>
      <c r="I47" s="14"/>
      <c r="J47" s="14"/>
      <c r="K47" s="14"/>
      <c r="L47" s="14"/>
      <c r="M47" s="14"/>
      <c r="N47" s="14"/>
      <c r="O47" s="14"/>
      <c r="P47" s="14"/>
      <c r="Q47" s="14"/>
    </row>
  </sheetData>
  <mergeCells count="22">
    <mergeCell ref="D12:N12"/>
    <mergeCell ref="D28:E28"/>
    <mergeCell ref="D17:M17"/>
    <mergeCell ref="D18:E18"/>
    <mergeCell ref="D19:E19"/>
    <mergeCell ref="D20:E20"/>
    <mergeCell ref="D21:E21"/>
    <mergeCell ref="D22:E22"/>
    <mergeCell ref="D23:E23"/>
    <mergeCell ref="D24:E24"/>
    <mergeCell ref="D25:E25"/>
    <mergeCell ref="D26:E26"/>
    <mergeCell ref="D27:E27"/>
    <mergeCell ref="D39:E39"/>
    <mergeCell ref="D40:E40"/>
    <mergeCell ref="D41:E41"/>
    <mergeCell ref="D33:M33"/>
    <mergeCell ref="D34:E34"/>
    <mergeCell ref="D35:E35"/>
    <mergeCell ref="D36:E36"/>
    <mergeCell ref="D37:E37"/>
    <mergeCell ref="D38:E38"/>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26"/>
  <sheetViews>
    <sheetView topLeftCell="A19" workbookViewId="0">
      <selection activeCell="C9" sqref="C9:K9"/>
    </sheetView>
  </sheetViews>
  <sheetFormatPr baseColWidth="10" defaultRowHeight="15" x14ac:dyDescent="0.25"/>
  <cols>
    <col min="1" max="1" width="2.7109375" style="1" customWidth="1"/>
    <col min="2" max="2" width="12.28515625" style="1" customWidth="1"/>
    <col min="3" max="16384" width="11.42578125" style="1"/>
  </cols>
  <sheetData>
    <row r="2" spans="2:11" ht="21" x14ac:dyDescent="0.35">
      <c r="B2" s="381" t="s">
        <v>826</v>
      </c>
      <c r="C2" s="381"/>
      <c r="D2" s="381"/>
      <c r="E2" s="381"/>
      <c r="F2" s="381"/>
      <c r="G2" s="381"/>
      <c r="H2" s="381"/>
      <c r="I2" s="381"/>
      <c r="J2" s="381"/>
      <c r="K2" s="381"/>
    </row>
    <row r="4" spans="2:11" x14ac:dyDescent="0.25">
      <c r="B4" s="215" t="s">
        <v>827</v>
      </c>
      <c r="C4" s="382" t="s">
        <v>828</v>
      </c>
      <c r="D4" s="382"/>
      <c r="E4" s="382"/>
      <c r="F4" s="382"/>
      <c r="G4" s="382"/>
      <c r="H4" s="382"/>
      <c r="I4" s="382"/>
      <c r="J4" s="382"/>
      <c r="K4" s="382"/>
    </row>
    <row r="5" spans="2:11" x14ac:dyDescent="0.25">
      <c r="B5" s="216" t="s">
        <v>829</v>
      </c>
      <c r="C5" s="380" t="s">
        <v>830</v>
      </c>
      <c r="D5" s="380"/>
      <c r="E5" s="380"/>
      <c r="F5" s="380"/>
      <c r="G5" s="380"/>
      <c r="H5" s="380"/>
      <c r="I5" s="380"/>
      <c r="J5" s="380"/>
      <c r="K5" s="380"/>
    </row>
    <row r="6" spans="2:11" ht="56.25" customHeight="1" x14ac:dyDescent="0.25">
      <c r="B6" s="216" t="s">
        <v>831</v>
      </c>
      <c r="C6" s="380" t="s">
        <v>832</v>
      </c>
      <c r="D6" s="380"/>
      <c r="E6" s="380"/>
      <c r="F6" s="380"/>
      <c r="G6" s="380"/>
      <c r="H6" s="380"/>
      <c r="I6" s="380"/>
      <c r="J6" s="380"/>
      <c r="K6" s="380"/>
    </row>
    <row r="7" spans="2:11" ht="32.25" customHeight="1" x14ac:dyDescent="0.25">
      <c r="B7" s="216" t="s">
        <v>833</v>
      </c>
      <c r="C7" s="380" t="s">
        <v>834</v>
      </c>
      <c r="D7" s="380"/>
      <c r="E7" s="380"/>
      <c r="F7" s="380"/>
      <c r="G7" s="380"/>
      <c r="H7" s="380"/>
      <c r="I7" s="380"/>
      <c r="J7" s="380"/>
      <c r="K7" s="380"/>
    </row>
    <row r="8" spans="2:11" ht="15" customHeight="1" x14ac:dyDescent="0.25">
      <c r="B8" s="216" t="s">
        <v>835</v>
      </c>
      <c r="C8" s="380" t="s">
        <v>836</v>
      </c>
      <c r="D8" s="380"/>
      <c r="E8" s="380"/>
      <c r="F8" s="380"/>
      <c r="G8" s="380"/>
      <c r="H8" s="380"/>
      <c r="I8" s="380"/>
      <c r="J8" s="380"/>
      <c r="K8" s="380"/>
    </row>
    <row r="9" spans="2:11" ht="31.5" customHeight="1" x14ac:dyDescent="0.25">
      <c r="B9" s="216" t="s">
        <v>837</v>
      </c>
      <c r="C9" s="380" t="s">
        <v>838</v>
      </c>
      <c r="D9" s="380"/>
      <c r="E9" s="380"/>
      <c r="F9" s="380"/>
      <c r="G9" s="380"/>
      <c r="H9" s="380"/>
      <c r="I9" s="380"/>
      <c r="J9" s="380"/>
      <c r="K9" s="380"/>
    </row>
    <row r="10" spans="2:11" ht="28.5" customHeight="1" x14ac:dyDescent="0.25">
      <c r="B10" s="216" t="s">
        <v>839</v>
      </c>
      <c r="C10" s="380" t="s">
        <v>840</v>
      </c>
      <c r="D10" s="380"/>
      <c r="E10" s="380"/>
      <c r="F10" s="380"/>
      <c r="G10" s="380"/>
      <c r="H10" s="380"/>
      <c r="I10" s="380"/>
      <c r="J10" s="380"/>
      <c r="K10" s="380"/>
    </row>
    <row r="11" spans="2:11" ht="61.5" customHeight="1" x14ac:dyDescent="0.25">
      <c r="B11" s="216" t="s">
        <v>841</v>
      </c>
      <c r="C11" s="380" t="s">
        <v>842</v>
      </c>
      <c r="D11" s="380"/>
      <c r="E11" s="380"/>
      <c r="F11" s="380"/>
      <c r="G11" s="380"/>
      <c r="H11" s="380"/>
      <c r="I11" s="380"/>
      <c r="J11" s="380"/>
      <c r="K11" s="380"/>
    </row>
    <row r="12" spans="2:11" ht="59.25" customHeight="1" x14ac:dyDescent="0.25">
      <c r="B12" s="216" t="s">
        <v>843</v>
      </c>
      <c r="C12" s="380" t="s">
        <v>844</v>
      </c>
      <c r="D12" s="380"/>
      <c r="E12" s="380"/>
      <c r="F12" s="380"/>
      <c r="G12" s="380"/>
      <c r="H12" s="380"/>
      <c r="I12" s="380"/>
      <c r="J12" s="380"/>
      <c r="K12" s="380"/>
    </row>
    <row r="13" spans="2:11" x14ac:dyDescent="0.25">
      <c r="B13" s="216" t="s">
        <v>845</v>
      </c>
      <c r="C13" s="380" t="s">
        <v>846</v>
      </c>
      <c r="D13" s="380"/>
      <c r="E13" s="380"/>
      <c r="F13" s="380"/>
      <c r="G13" s="380"/>
      <c r="H13" s="380"/>
      <c r="I13" s="380"/>
      <c r="J13" s="380"/>
      <c r="K13" s="380"/>
    </row>
    <row r="14" spans="2:11" ht="89.25" customHeight="1" x14ac:dyDescent="0.25">
      <c r="B14" s="216" t="s">
        <v>847</v>
      </c>
      <c r="C14" s="380" t="s">
        <v>848</v>
      </c>
      <c r="D14" s="380"/>
      <c r="E14" s="380"/>
      <c r="F14" s="380"/>
      <c r="G14" s="380"/>
      <c r="H14" s="380"/>
      <c r="I14" s="380"/>
      <c r="J14" s="380"/>
      <c r="K14" s="380"/>
    </row>
    <row r="15" spans="2:11" x14ac:dyDescent="0.25">
      <c r="B15" s="216" t="s">
        <v>849</v>
      </c>
      <c r="C15" s="380" t="s">
        <v>850</v>
      </c>
      <c r="D15" s="380"/>
      <c r="E15" s="380"/>
      <c r="F15" s="380"/>
      <c r="G15" s="380"/>
      <c r="H15" s="380"/>
      <c r="I15" s="380"/>
      <c r="J15" s="380"/>
      <c r="K15" s="380"/>
    </row>
    <row r="16" spans="2:11" ht="63.75" customHeight="1" x14ac:dyDescent="0.25">
      <c r="B16" s="216" t="s">
        <v>851</v>
      </c>
      <c r="C16" s="380" t="s">
        <v>852</v>
      </c>
      <c r="D16" s="380"/>
      <c r="E16" s="380"/>
      <c r="F16" s="380"/>
      <c r="G16" s="380"/>
      <c r="H16" s="380"/>
      <c r="I16" s="380"/>
      <c r="J16" s="380"/>
      <c r="K16" s="380"/>
    </row>
    <row r="17" spans="2:11" ht="29.25" customHeight="1" x14ac:dyDescent="0.25">
      <c r="B17" s="216" t="s">
        <v>853</v>
      </c>
      <c r="C17" s="380" t="s">
        <v>854</v>
      </c>
      <c r="D17" s="380"/>
      <c r="E17" s="380"/>
      <c r="F17" s="380"/>
      <c r="G17" s="380"/>
      <c r="H17" s="380"/>
      <c r="I17" s="380"/>
      <c r="J17" s="380"/>
      <c r="K17" s="380"/>
    </row>
    <row r="18" spans="2:11" ht="62.25" customHeight="1" x14ac:dyDescent="0.25">
      <c r="B18" s="216" t="s">
        <v>855</v>
      </c>
      <c r="C18" s="380" t="s">
        <v>856</v>
      </c>
      <c r="D18" s="380"/>
      <c r="E18" s="380"/>
      <c r="F18" s="380"/>
      <c r="G18" s="380"/>
      <c r="H18" s="380"/>
      <c r="I18" s="380"/>
      <c r="J18" s="380"/>
      <c r="K18" s="380"/>
    </row>
    <row r="19" spans="2:11" x14ac:dyDescent="0.25">
      <c r="B19" s="216" t="s">
        <v>857</v>
      </c>
      <c r="C19" s="380" t="s">
        <v>858</v>
      </c>
      <c r="D19" s="380"/>
      <c r="E19" s="380"/>
      <c r="F19" s="380"/>
      <c r="G19" s="380"/>
      <c r="H19" s="380"/>
      <c r="I19" s="380"/>
      <c r="J19" s="380"/>
      <c r="K19" s="380"/>
    </row>
    <row r="20" spans="2:11" ht="32.25" customHeight="1" x14ac:dyDescent="0.25">
      <c r="B20" s="216" t="s">
        <v>859</v>
      </c>
      <c r="C20" s="380" t="s">
        <v>860</v>
      </c>
      <c r="D20" s="380"/>
      <c r="E20" s="380"/>
      <c r="F20" s="380"/>
      <c r="G20" s="380"/>
      <c r="H20" s="380"/>
      <c r="I20" s="380"/>
      <c r="J20" s="380"/>
      <c r="K20" s="380"/>
    </row>
    <row r="21" spans="2:11" x14ac:dyDescent="0.25">
      <c r="B21" s="216" t="s">
        <v>861</v>
      </c>
      <c r="C21" s="380" t="s">
        <v>862</v>
      </c>
      <c r="D21" s="380"/>
      <c r="E21" s="380"/>
      <c r="F21" s="380"/>
      <c r="G21" s="380"/>
      <c r="H21" s="380"/>
      <c r="I21" s="380"/>
      <c r="J21" s="380"/>
      <c r="K21" s="380"/>
    </row>
    <row r="22" spans="2:11" ht="76.5" customHeight="1" x14ac:dyDescent="0.25">
      <c r="B22" s="216" t="s">
        <v>863</v>
      </c>
      <c r="C22" s="380" t="s">
        <v>864</v>
      </c>
      <c r="D22" s="380"/>
      <c r="E22" s="380"/>
      <c r="F22" s="380"/>
      <c r="G22" s="380"/>
      <c r="H22" s="380"/>
      <c r="I22" s="380"/>
      <c r="J22" s="380"/>
      <c r="K22" s="380"/>
    </row>
    <row r="23" spans="2:11" ht="62.25" customHeight="1" x14ac:dyDescent="0.25">
      <c r="B23" s="216" t="s">
        <v>865</v>
      </c>
      <c r="C23" s="380" t="s">
        <v>866</v>
      </c>
      <c r="D23" s="380"/>
      <c r="E23" s="380"/>
      <c r="F23" s="380"/>
      <c r="G23" s="380"/>
      <c r="H23" s="380"/>
      <c r="I23" s="380"/>
      <c r="J23" s="380"/>
      <c r="K23" s="380"/>
    </row>
    <row r="24" spans="2:11" x14ac:dyDescent="0.25">
      <c r="B24" s="216" t="s">
        <v>867</v>
      </c>
      <c r="C24" s="380" t="s">
        <v>868</v>
      </c>
      <c r="D24" s="380"/>
      <c r="E24" s="380"/>
      <c r="F24" s="380"/>
      <c r="G24" s="380"/>
      <c r="H24" s="380"/>
      <c r="I24" s="380"/>
      <c r="J24" s="380"/>
      <c r="K24" s="380"/>
    </row>
    <row r="25" spans="2:11" ht="29.25" customHeight="1" x14ac:dyDescent="0.25">
      <c r="B25" s="216" t="s">
        <v>869</v>
      </c>
      <c r="C25" s="380" t="s">
        <v>870</v>
      </c>
      <c r="D25" s="380"/>
      <c r="E25" s="380"/>
      <c r="F25" s="380"/>
      <c r="G25" s="380"/>
      <c r="H25" s="380"/>
      <c r="I25" s="380"/>
      <c r="J25" s="380"/>
      <c r="K25" s="380"/>
    </row>
    <row r="26" spans="2:11" ht="45.75" customHeight="1" x14ac:dyDescent="0.25">
      <c r="B26" s="216" t="s">
        <v>871</v>
      </c>
      <c r="C26" s="380" t="s">
        <v>872</v>
      </c>
      <c r="D26" s="380"/>
      <c r="E26" s="380"/>
      <c r="F26" s="380"/>
      <c r="G26" s="380"/>
      <c r="H26" s="380"/>
      <c r="I26" s="380"/>
      <c r="J26" s="380"/>
      <c r="K26" s="380"/>
    </row>
  </sheetData>
  <mergeCells count="24">
    <mergeCell ref="C26:K26"/>
    <mergeCell ref="C15:K15"/>
    <mergeCell ref="C16:K16"/>
    <mergeCell ref="C17:K17"/>
    <mergeCell ref="C18:K18"/>
    <mergeCell ref="C19:K19"/>
    <mergeCell ref="C20:K20"/>
    <mergeCell ref="C21:K21"/>
    <mergeCell ref="C22:K22"/>
    <mergeCell ref="C23:K23"/>
    <mergeCell ref="C24:K24"/>
    <mergeCell ref="C25:K25"/>
    <mergeCell ref="C14:K14"/>
    <mergeCell ref="B2:K2"/>
    <mergeCell ref="C4:K4"/>
    <mergeCell ref="C5:K5"/>
    <mergeCell ref="C6:K6"/>
    <mergeCell ref="C7:K7"/>
    <mergeCell ref="C8:K8"/>
    <mergeCell ref="C9:K9"/>
    <mergeCell ref="C10:K10"/>
    <mergeCell ref="C11:K11"/>
    <mergeCell ref="C12:K12"/>
    <mergeCell ref="C13:K1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79"/>
  <sheetViews>
    <sheetView topLeftCell="A40" zoomScale="85" zoomScaleNormal="85" workbookViewId="0">
      <selection activeCell="A47" sqref="A1:XFD1048576"/>
    </sheetView>
  </sheetViews>
  <sheetFormatPr baseColWidth="10" defaultRowHeight="15" x14ac:dyDescent="0.25"/>
  <cols>
    <col min="2" max="2" width="21.28515625" customWidth="1"/>
    <col min="3" max="3" width="32.5703125" customWidth="1"/>
    <col min="4" max="4" width="25.140625" customWidth="1"/>
  </cols>
  <sheetData>
    <row r="2" spans="2:2" x14ac:dyDescent="0.25">
      <c r="B2" s="36" t="s">
        <v>197</v>
      </c>
    </row>
    <row r="22" spans="2:4" x14ac:dyDescent="0.25">
      <c r="B22" s="36" t="s">
        <v>198</v>
      </c>
    </row>
    <row r="24" spans="2:4" x14ac:dyDescent="0.25">
      <c r="C24" t="s">
        <v>199</v>
      </c>
    </row>
    <row r="26" spans="2:4" x14ac:dyDescent="0.25">
      <c r="C26" t="s">
        <v>200</v>
      </c>
      <c r="D26" t="s">
        <v>201</v>
      </c>
    </row>
    <row r="27" spans="2:4" x14ac:dyDescent="0.25">
      <c r="D27" t="s">
        <v>202</v>
      </c>
    </row>
    <row r="28" spans="2:4" x14ac:dyDescent="0.25">
      <c r="D28" t="s">
        <v>203</v>
      </c>
    </row>
    <row r="30" spans="2:4" x14ac:dyDescent="0.25">
      <c r="C30">
        <v>2035</v>
      </c>
    </row>
    <row r="31" spans="2:4" x14ac:dyDescent="0.25">
      <c r="C31">
        <v>2042</v>
      </c>
    </row>
    <row r="32" spans="2:4" x14ac:dyDescent="0.25">
      <c r="C32" s="37">
        <v>2045</v>
      </c>
      <c r="D32" t="s">
        <v>204</v>
      </c>
    </row>
    <row r="35" spans="2:6" x14ac:dyDescent="0.25">
      <c r="B35" s="36" t="s">
        <v>205</v>
      </c>
    </row>
    <row r="38" spans="2:6" x14ac:dyDescent="0.25">
      <c r="D38" t="s">
        <v>206</v>
      </c>
      <c r="F38" t="s">
        <v>215</v>
      </c>
    </row>
    <row r="39" spans="2:6" x14ac:dyDescent="0.25">
      <c r="D39" t="s">
        <v>207</v>
      </c>
      <c r="F39" t="s">
        <v>216</v>
      </c>
    </row>
    <row r="40" spans="2:6" x14ac:dyDescent="0.25">
      <c r="D40" t="s">
        <v>208</v>
      </c>
      <c r="F40" t="s">
        <v>217</v>
      </c>
    </row>
    <row r="41" spans="2:6" x14ac:dyDescent="0.25">
      <c r="D41" t="s">
        <v>209</v>
      </c>
    </row>
    <row r="42" spans="2:6" x14ac:dyDescent="0.25">
      <c r="D42" t="s">
        <v>210</v>
      </c>
    </row>
    <row r="43" spans="2:6" x14ac:dyDescent="0.25">
      <c r="D43" t="s">
        <v>211</v>
      </c>
    </row>
    <row r="44" spans="2:6" x14ac:dyDescent="0.25">
      <c r="D44" t="s">
        <v>212</v>
      </c>
    </row>
    <row r="45" spans="2:6" x14ac:dyDescent="0.25">
      <c r="D45" t="s">
        <v>213</v>
      </c>
    </row>
    <row r="46" spans="2:6" x14ac:dyDescent="0.25">
      <c r="D46" t="s">
        <v>214</v>
      </c>
    </row>
    <row r="49" spans="1:5" x14ac:dyDescent="0.25">
      <c r="B49" t="s">
        <v>218</v>
      </c>
    </row>
    <row r="50" spans="1:5" x14ac:dyDescent="0.25">
      <c r="C50" t="s">
        <v>219</v>
      </c>
    </row>
    <row r="51" spans="1:5" x14ac:dyDescent="0.25">
      <c r="C51" t="s">
        <v>220</v>
      </c>
    </row>
    <row r="54" spans="1:5" x14ac:dyDescent="0.25">
      <c r="B54" t="s">
        <v>221</v>
      </c>
      <c r="C54" t="s">
        <v>225</v>
      </c>
    </row>
    <row r="55" spans="1:5" x14ac:dyDescent="0.25">
      <c r="C55" t="s">
        <v>222</v>
      </c>
    </row>
    <row r="56" spans="1:5" x14ac:dyDescent="0.25">
      <c r="C56" t="s">
        <v>223</v>
      </c>
    </row>
    <row r="58" spans="1:5" x14ac:dyDescent="0.25">
      <c r="B58" t="s">
        <v>225</v>
      </c>
    </row>
    <row r="59" spans="1:5" x14ac:dyDescent="0.25">
      <c r="B59" t="s">
        <v>231</v>
      </c>
      <c r="C59" t="s">
        <v>232</v>
      </c>
      <c r="D59" t="s">
        <v>105</v>
      </c>
      <c r="E59" t="s">
        <v>2</v>
      </c>
    </row>
    <row r="60" spans="1:5" ht="35.25" customHeight="1" x14ac:dyDescent="0.25">
      <c r="A60" t="s">
        <v>252</v>
      </c>
      <c r="B60" t="s">
        <v>228</v>
      </c>
      <c r="C60" s="38" t="s">
        <v>226</v>
      </c>
      <c r="D60" s="39" t="s">
        <v>250</v>
      </c>
    </row>
    <row r="61" spans="1:5" ht="45" x14ac:dyDescent="0.25">
      <c r="B61" s="38"/>
      <c r="C61" s="38" t="s">
        <v>227</v>
      </c>
      <c r="D61" s="39" t="s">
        <v>251</v>
      </c>
    </row>
    <row r="62" spans="1:5" x14ac:dyDescent="0.25">
      <c r="B62" s="38"/>
      <c r="C62" s="38"/>
      <c r="D62" s="39"/>
    </row>
    <row r="63" spans="1:5" ht="45" x14ac:dyDescent="0.25">
      <c r="B63" s="38" t="s">
        <v>229</v>
      </c>
      <c r="C63" s="38" t="s">
        <v>230</v>
      </c>
      <c r="D63" s="40" t="s">
        <v>235</v>
      </c>
    </row>
    <row r="64" spans="1:5" ht="30" x14ac:dyDescent="0.25">
      <c r="D64" s="40" t="s">
        <v>236</v>
      </c>
    </row>
    <row r="65" spans="1:6" ht="45" x14ac:dyDescent="0.25">
      <c r="D65" s="40" t="s">
        <v>237</v>
      </c>
    </row>
    <row r="66" spans="1:6" ht="60" x14ac:dyDescent="0.25">
      <c r="C66" s="38" t="s">
        <v>238</v>
      </c>
      <c r="D66" s="39" t="s">
        <v>239</v>
      </c>
    </row>
    <row r="67" spans="1:6" ht="30" x14ac:dyDescent="0.25">
      <c r="C67" s="41" t="s">
        <v>240</v>
      </c>
      <c r="D67" s="41" t="s">
        <v>241</v>
      </c>
    </row>
    <row r="68" spans="1:6" ht="45" x14ac:dyDescent="0.25">
      <c r="B68" s="38" t="s">
        <v>233</v>
      </c>
      <c r="C68" s="38" t="s">
        <v>242</v>
      </c>
      <c r="D68" s="38" t="s">
        <v>244</v>
      </c>
    </row>
    <row r="69" spans="1:6" ht="45" x14ac:dyDescent="0.25">
      <c r="C69" s="38" t="s">
        <v>243</v>
      </c>
      <c r="D69" s="38" t="s">
        <v>245</v>
      </c>
    </row>
    <row r="70" spans="1:6" ht="30" x14ac:dyDescent="0.25">
      <c r="C70" s="38" t="s">
        <v>246</v>
      </c>
    </row>
    <row r="72" spans="1:6" ht="45" x14ac:dyDescent="0.25">
      <c r="C72" s="38" t="s">
        <v>247</v>
      </c>
      <c r="D72" s="38" t="s">
        <v>248</v>
      </c>
    </row>
    <row r="74" spans="1:6" ht="45" x14ac:dyDescent="0.25">
      <c r="A74" t="s">
        <v>253</v>
      </c>
      <c r="B74" t="s">
        <v>234</v>
      </c>
      <c r="C74" s="38" t="s">
        <v>246</v>
      </c>
      <c r="D74" s="38" t="s">
        <v>248</v>
      </c>
    </row>
    <row r="75" spans="1:6" ht="30" x14ac:dyDescent="0.25">
      <c r="C75" s="38" t="s">
        <v>247</v>
      </c>
      <c r="D75" s="38" t="s">
        <v>245</v>
      </c>
    </row>
    <row r="76" spans="1:6" ht="75" x14ac:dyDescent="0.25">
      <c r="C76" s="38" t="s">
        <v>255</v>
      </c>
      <c r="D76" s="38" t="s">
        <v>249</v>
      </c>
    </row>
    <row r="78" spans="1:6" x14ac:dyDescent="0.25">
      <c r="F78" t="s">
        <v>254</v>
      </c>
    </row>
    <row r="79" spans="1:6" x14ac:dyDescent="0.25">
      <c r="C79" s="38"/>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Y32"/>
  <sheetViews>
    <sheetView workbookViewId="0">
      <selection activeCell="K31" sqref="K31"/>
    </sheetView>
  </sheetViews>
  <sheetFormatPr baseColWidth="10" defaultRowHeight="15" x14ac:dyDescent="0.25"/>
  <cols>
    <col min="1" max="1" width="2.7109375" style="1" customWidth="1"/>
    <col min="2" max="2" width="17" style="6" bestFit="1" customWidth="1"/>
    <col min="3" max="9" width="8.28515625" style="1" bestFit="1" customWidth="1"/>
    <col min="10" max="24" width="8.7109375" style="1" bestFit="1" customWidth="1"/>
    <col min="25" max="25" width="6.5703125" style="1" bestFit="1" customWidth="1"/>
    <col min="26" max="16384" width="11.42578125" style="1"/>
  </cols>
  <sheetData>
    <row r="5" spans="2:25" x14ac:dyDescent="0.25">
      <c r="B5" s="383" t="s">
        <v>873</v>
      </c>
      <c r="C5" s="382" t="s">
        <v>874</v>
      </c>
      <c r="D5" s="382"/>
      <c r="E5" s="382"/>
      <c r="F5" s="382"/>
      <c r="G5" s="382"/>
      <c r="H5" s="382"/>
      <c r="I5" s="382"/>
      <c r="J5" s="382"/>
      <c r="K5" s="382"/>
      <c r="L5" s="382"/>
      <c r="M5" s="382"/>
      <c r="N5" s="382"/>
      <c r="O5" s="382"/>
      <c r="P5" s="382"/>
      <c r="Q5" s="382"/>
      <c r="R5" s="382"/>
      <c r="S5" s="382"/>
      <c r="T5" s="382"/>
      <c r="U5" s="382"/>
      <c r="V5" s="382"/>
      <c r="W5" s="382"/>
      <c r="X5" s="382"/>
      <c r="Y5" s="382"/>
    </row>
    <row r="6" spans="2:25" s="6" customFormat="1" x14ac:dyDescent="0.25">
      <c r="B6" s="383"/>
      <c r="C6" s="215" t="s">
        <v>829</v>
      </c>
      <c r="D6" s="215" t="s">
        <v>831</v>
      </c>
      <c r="E6" s="215" t="s">
        <v>833</v>
      </c>
      <c r="F6" s="215" t="s">
        <v>835</v>
      </c>
      <c r="G6" s="215" t="s">
        <v>837</v>
      </c>
      <c r="H6" s="215" t="s">
        <v>839</v>
      </c>
      <c r="I6" s="215" t="s">
        <v>841</v>
      </c>
      <c r="J6" s="215" t="s">
        <v>843</v>
      </c>
      <c r="K6" s="215" t="s">
        <v>845</v>
      </c>
      <c r="L6" s="215" t="s">
        <v>847</v>
      </c>
      <c r="M6" s="215" t="s">
        <v>849</v>
      </c>
      <c r="N6" s="215" t="s">
        <v>851</v>
      </c>
      <c r="O6" s="215" t="s">
        <v>853</v>
      </c>
      <c r="P6" s="215" t="s">
        <v>855</v>
      </c>
      <c r="Q6" s="215" t="s">
        <v>857</v>
      </c>
      <c r="R6" s="215" t="s">
        <v>859</v>
      </c>
      <c r="S6" s="215" t="s">
        <v>861</v>
      </c>
      <c r="T6" s="215" t="s">
        <v>863</v>
      </c>
      <c r="U6" s="215" t="s">
        <v>865</v>
      </c>
      <c r="V6" s="215" t="s">
        <v>867</v>
      </c>
      <c r="W6" s="215" t="s">
        <v>869</v>
      </c>
      <c r="X6" s="215" t="s">
        <v>871</v>
      </c>
      <c r="Y6" s="215" t="s">
        <v>142</v>
      </c>
    </row>
    <row r="7" spans="2:25" x14ac:dyDescent="0.25">
      <c r="B7" s="217" t="s">
        <v>875</v>
      </c>
      <c r="C7" s="218">
        <v>101</v>
      </c>
      <c r="D7" s="218">
        <v>6</v>
      </c>
      <c r="E7" s="218">
        <v>1</v>
      </c>
      <c r="F7" s="218">
        <v>8</v>
      </c>
      <c r="G7" s="218">
        <v>5</v>
      </c>
      <c r="H7" s="218">
        <v>0</v>
      </c>
      <c r="I7" s="218">
        <v>5</v>
      </c>
      <c r="J7" s="218">
        <v>121</v>
      </c>
      <c r="K7" s="218">
        <v>7</v>
      </c>
      <c r="L7" s="218">
        <v>143</v>
      </c>
      <c r="M7" s="218">
        <v>2</v>
      </c>
      <c r="N7" s="218">
        <v>6</v>
      </c>
      <c r="O7" s="218">
        <v>2</v>
      </c>
      <c r="P7" s="218">
        <v>663</v>
      </c>
      <c r="Q7" s="218">
        <v>12</v>
      </c>
      <c r="R7" s="218">
        <v>3</v>
      </c>
      <c r="S7" s="218">
        <v>20</v>
      </c>
      <c r="T7" s="218">
        <v>152</v>
      </c>
      <c r="U7" s="218">
        <v>332</v>
      </c>
      <c r="V7" s="218">
        <v>1</v>
      </c>
      <c r="W7" s="218">
        <v>10</v>
      </c>
      <c r="X7" s="218">
        <v>10</v>
      </c>
      <c r="Y7" s="218">
        <f>SUM(C7:X7)</f>
        <v>1610</v>
      </c>
    </row>
    <row r="8" spans="2:25" x14ac:dyDescent="0.25">
      <c r="B8" s="217" t="s">
        <v>876</v>
      </c>
      <c r="C8" s="218">
        <v>3</v>
      </c>
      <c r="D8" s="218">
        <v>0</v>
      </c>
      <c r="E8" s="218">
        <v>0</v>
      </c>
      <c r="F8" s="218">
        <v>1</v>
      </c>
      <c r="G8" s="218">
        <v>1</v>
      </c>
      <c r="H8" s="218">
        <v>0</v>
      </c>
      <c r="I8" s="218">
        <v>0</v>
      </c>
      <c r="J8" s="218">
        <v>3</v>
      </c>
      <c r="K8" s="218">
        <v>0</v>
      </c>
      <c r="L8" s="218">
        <v>38</v>
      </c>
      <c r="M8" s="218">
        <v>0</v>
      </c>
      <c r="N8" s="218">
        <v>0</v>
      </c>
      <c r="O8" s="218">
        <v>0</v>
      </c>
      <c r="P8" s="218">
        <v>233</v>
      </c>
      <c r="Q8" s="218">
        <v>0</v>
      </c>
      <c r="R8" s="218">
        <v>0</v>
      </c>
      <c r="S8" s="218">
        <v>1</v>
      </c>
      <c r="T8" s="218">
        <v>52</v>
      </c>
      <c r="U8" s="218">
        <v>41</v>
      </c>
      <c r="V8" s="218">
        <v>0</v>
      </c>
      <c r="W8" s="218">
        <v>7</v>
      </c>
      <c r="X8" s="218">
        <v>0</v>
      </c>
      <c r="Y8" s="218">
        <f t="shared" ref="Y8:Y30" si="0">SUM(C8:X8)</f>
        <v>380</v>
      </c>
    </row>
    <row r="9" spans="2:25" x14ac:dyDescent="0.25">
      <c r="B9" s="217" t="s">
        <v>877</v>
      </c>
      <c r="C9" s="218">
        <v>6</v>
      </c>
      <c r="D9" s="218">
        <v>0</v>
      </c>
      <c r="E9" s="218">
        <v>0</v>
      </c>
      <c r="F9" s="218">
        <v>4</v>
      </c>
      <c r="G9" s="218">
        <v>3</v>
      </c>
      <c r="H9" s="218">
        <v>0</v>
      </c>
      <c r="I9" s="218">
        <v>0</v>
      </c>
      <c r="J9" s="218">
        <v>5</v>
      </c>
      <c r="K9" s="218">
        <v>1</v>
      </c>
      <c r="L9" s="218">
        <v>18</v>
      </c>
      <c r="M9" s="218">
        <v>1</v>
      </c>
      <c r="N9" s="218">
        <v>1</v>
      </c>
      <c r="O9" s="218">
        <v>0</v>
      </c>
      <c r="P9" s="218">
        <v>93</v>
      </c>
      <c r="Q9" s="218">
        <v>5</v>
      </c>
      <c r="R9" s="218">
        <v>0</v>
      </c>
      <c r="S9" s="218">
        <v>7</v>
      </c>
      <c r="T9" s="218">
        <v>31</v>
      </c>
      <c r="U9" s="218">
        <v>59</v>
      </c>
      <c r="V9" s="218">
        <v>0</v>
      </c>
      <c r="W9" s="218">
        <v>10</v>
      </c>
      <c r="X9" s="218">
        <v>0</v>
      </c>
      <c r="Y9" s="218">
        <f t="shared" si="0"/>
        <v>244</v>
      </c>
    </row>
    <row r="10" spans="2:25" x14ac:dyDescent="0.25">
      <c r="B10" s="217" t="s">
        <v>878</v>
      </c>
      <c r="C10" s="218">
        <v>16</v>
      </c>
      <c r="D10" s="218">
        <v>2</v>
      </c>
      <c r="E10" s="218">
        <v>0</v>
      </c>
      <c r="F10" s="218">
        <v>6</v>
      </c>
      <c r="G10" s="218">
        <v>0</v>
      </c>
      <c r="H10" s="218">
        <v>0</v>
      </c>
      <c r="I10" s="218">
        <v>3</v>
      </c>
      <c r="J10" s="218">
        <v>12</v>
      </c>
      <c r="K10" s="218">
        <v>0</v>
      </c>
      <c r="L10" s="218">
        <v>35</v>
      </c>
      <c r="M10" s="218">
        <v>0</v>
      </c>
      <c r="N10" s="218">
        <v>1</v>
      </c>
      <c r="O10" s="218">
        <v>0</v>
      </c>
      <c r="P10" s="218">
        <v>162</v>
      </c>
      <c r="Q10" s="218">
        <v>1</v>
      </c>
      <c r="R10" s="218">
        <v>0</v>
      </c>
      <c r="S10" s="218">
        <v>8</v>
      </c>
      <c r="T10" s="218">
        <v>43</v>
      </c>
      <c r="U10" s="218">
        <v>85</v>
      </c>
      <c r="V10" s="218">
        <v>0</v>
      </c>
      <c r="W10" s="218">
        <v>5</v>
      </c>
      <c r="X10" s="218">
        <v>2</v>
      </c>
      <c r="Y10" s="218">
        <f t="shared" si="0"/>
        <v>381</v>
      </c>
    </row>
    <row r="11" spans="2:25" x14ac:dyDescent="0.25">
      <c r="B11" s="217" t="s">
        <v>879</v>
      </c>
      <c r="C11" s="218">
        <v>32</v>
      </c>
      <c r="D11" s="218">
        <v>3</v>
      </c>
      <c r="E11" s="218">
        <v>1</v>
      </c>
      <c r="F11" s="218">
        <v>10</v>
      </c>
      <c r="G11" s="218">
        <v>6</v>
      </c>
      <c r="H11" s="218">
        <v>0</v>
      </c>
      <c r="I11" s="218">
        <v>0</v>
      </c>
      <c r="J11" s="218">
        <v>67</v>
      </c>
      <c r="K11" s="218">
        <v>4</v>
      </c>
      <c r="L11" s="218">
        <v>127</v>
      </c>
      <c r="M11" s="218">
        <v>0</v>
      </c>
      <c r="N11" s="218">
        <v>5</v>
      </c>
      <c r="O11" s="218">
        <v>4</v>
      </c>
      <c r="P11" s="218">
        <v>1098</v>
      </c>
      <c r="Q11" s="218">
        <v>1</v>
      </c>
      <c r="R11" s="218">
        <v>4</v>
      </c>
      <c r="S11" s="218">
        <v>21</v>
      </c>
      <c r="T11" s="218">
        <v>103</v>
      </c>
      <c r="U11" s="218">
        <v>141</v>
      </c>
      <c r="V11" s="218">
        <v>0</v>
      </c>
      <c r="W11" s="218">
        <v>21</v>
      </c>
      <c r="X11" s="218">
        <v>1</v>
      </c>
      <c r="Y11" s="218">
        <f t="shared" si="0"/>
        <v>1649</v>
      </c>
    </row>
    <row r="12" spans="2:25" x14ac:dyDescent="0.25">
      <c r="B12" s="217" t="s">
        <v>880</v>
      </c>
      <c r="C12" s="218">
        <v>15</v>
      </c>
      <c r="D12" s="218">
        <v>2</v>
      </c>
      <c r="E12" s="218">
        <v>0</v>
      </c>
      <c r="F12" s="218">
        <v>9</v>
      </c>
      <c r="G12" s="218">
        <v>2</v>
      </c>
      <c r="H12" s="218">
        <v>0</v>
      </c>
      <c r="I12" s="218">
        <v>1</v>
      </c>
      <c r="J12" s="218">
        <v>44</v>
      </c>
      <c r="K12" s="218">
        <v>1</v>
      </c>
      <c r="L12" s="218">
        <v>86</v>
      </c>
      <c r="M12" s="218">
        <v>0</v>
      </c>
      <c r="N12" s="218">
        <v>2</v>
      </c>
      <c r="O12" s="218">
        <v>1</v>
      </c>
      <c r="P12" s="218">
        <v>324</v>
      </c>
      <c r="Q12" s="218">
        <v>4</v>
      </c>
      <c r="R12" s="218">
        <v>0</v>
      </c>
      <c r="S12" s="218">
        <v>1</v>
      </c>
      <c r="T12" s="218">
        <v>47</v>
      </c>
      <c r="U12" s="218">
        <v>73</v>
      </c>
      <c r="V12" s="218">
        <v>6</v>
      </c>
      <c r="W12" s="218">
        <v>0</v>
      </c>
      <c r="X12" s="218">
        <v>0</v>
      </c>
      <c r="Y12" s="218">
        <f t="shared" si="0"/>
        <v>618</v>
      </c>
    </row>
    <row r="13" spans="2:25" x14ac:dyDescent="0.25">
      <c r="B13" s="217" t="s">
        <v>881</v>
      </c>
      <c r="C13" s="218">
        <v>28</v>
      </c>
      <c r="D13" s="218">
        <v>4</v>
      </c>
      <c r="E13" s="218">
        <v>0</v>
      </c>
      <c r="F13" s="218">
        <v>7</v>
      </c>
      <c r="G13" s="218">
        <v>3</v>
      </c>
      <c r="H13" s="218">
        <v>0</v>
      </c>
      <c r="I13" s="218">
        <v>2</v>
      </c>
      <c r="J13" s="218">
        <v>28</v>
      </c>
      <c r="K13" s="218">
        <v>9</v>
      </c>
      <c r="L13" s="218">
        <v>183</v>
      </c>
      <c r="M13" s="218">
        <v>1</v>
      </c>
      <c r="N13" s="218">
        <v>2</v>
      </c>
      <c r="O13" s="218">
        <v>0</v>
      </c>
      <c r="P13" s="218">
        <v>393</v>
      </c>
      <c r="Q13" s="218">
        <v>5</v>
      </c>
      <c r="R13" s="218">
        <v>0</v>
      </c>
      <c r="S13" s="218">
        <v>10</v>
      </c>
      <c r="T13" s="218">
        <v>83</v>
      </c>
      <c r="U13" s="218">
        <v>151</v>
      </c>
      <c r="V13" s="218">
        <v>0</v>
      </c>
      <c r="W13" s="218">
        <v>11</v>
      </c>
      <c r="X13" s="218">
        <v>2</v>
      </c>
      <c r="Y13" s="218">
        <f t="shared" si="0"/>
        <v>922</v>
      </c>
    </row>
    <row r="14" spans="2:25" x14ac:dyDescent="0.25">
      <c r="B14" s="217" t="s">
        <v>882</v>
      </c>
      <c r="C14" s="218">
        <v>16</v>
      </c>
      <c r="D14" s="218">
        <v>1</v>
      </c>
      <c r="E14" s="218">
        <v>0</v>
      </c>
      <c r="F14" s="218">
        <v>7</v>
      </c>
      <c r="G14" s="218">
        <v>1</v>
      </c>
      <c r="H14" s="218">
        <v>0</v>
      </c>
      <c r="I14" s="218">
        <v>0</v>
      </c>
      <c r="J14" s="218">
        <v>22</v>
      </c>
      <c r="K14" s="218">
        <v>3</v>
      </c>
      <c r="L14" s="218">
        <v>175</v>
      </c>
      <c r="M14" s="218">
        <v>0</v>
      </c>
      <c r="N14" s="218">
        <v>2</v>
      </c>
      <c r="O14" s="218">
        <v>0</v>
      </c>
      <c r="P14" s="218">
        <v>464</v>
      </c>
      <c r="Q14" s="218">
        <v>5</v>
      </c>
      <c r="R14" s="218">
        <v>2</v>
      </c>
      <c r="S14" s="218">
        <v>15</v>
      </c>
      <c r="T14" s="218">
        <v>43</v>
      </c>
      <c r="U14" s="218">
        <v>164</v>
      </c>
      <c r="V14" s="218">
        <v>0</v>
      </c>
      <c r="W14" s="218">
        <v>19</v>
      </c>
      <c r="X14" s="218">
        <v>2</v>
      </c>
      <c r="Y14" s="218">
        <f t="shared" si="0"/>
        <v>941</v>
      </c>
    </row>
    <row r="15" spans="2:25" x14ac:dyDescent="0.25">
      <c r="B15" s="217" t="s">
        <v>883</v>
      </c>
      <c r="C15" s="218">
        <v>289</v>
      </c>
      <c r="D15" s="218">
        <v>29</v>
      </c>
      <c r="E15" s="218">
        <v>2</v>
      </c>
      <c r="F15" s="218">
        <v>54</v>
      </c>
      <c r="G15" s="218">
        <v>13</v>
      </c>
      <c r="H15" s="218">
        <v>3</v>
      </c>
      <c r="I15" s="218">
        <v>9</v>
      </c>
      <c r="J15" s="218">
        <v>418</v>
      </c>
      <c r="K15" s="218">
        <v>37</v>
      </c>
      <c r="L15" s="218">
        <v>1207</v>
      </c>
      <c r="M15" s="218">
        <v>2</v>
      </c>
      <c r="N15" s="218">
        <v>14</v>
      </c>
      <c r="O15" s="218">
        <v>6</v>
      </c>
      <c r="P15" s="218">
        <v>3703</v>
      </c>
      <c r="Q15" s="218">
        <v>21</v>
      </c>
      <c r="R15" s="218">
        <v>11</v>
      </c>
      <c r="S15" s="218">
        <v>66</v>
      </c>
      <c r="T15" s="218">
        <v>274</v>
      </c>
      <c r="U15" s="218">
        <v>1285</v>
      </c>
      <c r="V15" s="218">
        <v>3</v>
      </c>
      <c r="W15" s="218">
        <v>20</v>
      </c>
      <c r="X15" s="218">
        <v>3</v>
      </c>
      <c r="Y15" s="218">
        <f t="shared" si="0"/>
        <v>7469</v>
      </c>
    </row>
    <row r="16" spans="2:25" x14ac:dyDescent="0.25">
      <c r="B16" s="217" t="s">
        <v>884</v>
      </c>
      <c r="C16" s="218">
        <v>42</v>
      </c>
      <c r="D16" s="218">
        <v>1</v>
      </c>
      <c r="E16" s="218">
        <v>2</v>
      </c>
      <c r="F16" s="218">
        <v>18</v>
      </c>
      <c r="G16" s="218">
        <v>6</v>
      </c>
      <c r="H16" s="218">
        <v>0</v>
      </c>
      <c r="I16" s="218">
        <v>5</v>
      </c>
      <c r="J16" s="218">
        <v>61</v>
      </c>
      <c r="K16" s="218">
        <v>2</v>
      </c>
      <c r="L16" s="218">
        <v>109</v>
      </c>
      <c r="M16" s="218">
        <v>0</v>
      </c>
      <c r="N16" s="218">
        <v>1</v>
      </c>
      <c r="O16" s="218">
        <v>0</v>
      </c>
      <c r="P16" s="218">
        <v>845</v>
      </c>
      <c r="Q16" s="218">
        <v>4</v>
      </c>
      <c r="R16" s="218">
        <v>3</v>
      </c>
      <c r="S16" s="218">
        <v>14</v>
      </c>
      <c r="T16" s="218">
        <v>114</v>
      </c>
      <c r="U16" s="218">
        <v>314</v>
      </c>
      <c r="V16" s="218">
        <v>0</v>
      </c>
      <c r="W16" s="218">
        <v>32</v>
      </c>
      <c r="X16" s="218">
        <v>2</v>
      </c>
      <c r="Y16" s="218">
        <f t="shared" si="0"/>
        <v>1575</v>
      </c>
    </row>
    <row r="17" spans="2:25" x14ac:dyDescent="0.25">
      <c r="B17" s="217" t="s">
        <v>885</v>
      </c>
      <c r="C17" s="218">
        <v>33</v>
      </c>
      <c r="D17" s="218">
        <v>11</v>
      </c>
      <c r="E17" s="218">
        <v>1</v>
      </c>
      <c r="F17" s="218">
        <v>4</v>
      </c>
      <c r="G17" s="218">
        <v>7</v>
      </c>
      <c r="H17" s="218">
        <v>0</v>
      </c>
      <c r="I17" s="218">
        <v>1</v>
      </c>
      <c r="J17" s="218">
        <v>53</v>
      </c>
      <c r="K17" s="218">
        <v>7</v>
      </c>
      <c r="L17" s="218">
        <v>89</v>
      </c>
      <c r="M17" s="218">
        <v>9</v>
      </c>
      <c r="N17" s="218">
        <v>2</v>
      </c>
      <c r="O17" s="218">
        <v>0</v>
      </c>
      <c r="P17" s="218">
        <v>908</v>
      </c>
      <c r="Q17" s="218">
        <v>5</v>
      </c>
      <c r="R17" s="218">
        <v>0</v>
      </c>
      <c r="S17" s="218">
        <v>33</v>
      </c>
      <c r="T17" s="218">
        <v>93</v>
      </c>
      <c r="U17" s="218">
        <v>503</v>
      </c>
      <c r="V17" s="218">
        <v>1</v>
      </c>
      <c r="W17" s="218">
        <v>19</v>
      </c>
      <c r="X17" s="218">
        <v>4</v>
      </c>
      <c r="Y17" s="218">
        <f t="shared" si="0"/>
        <v>1783</v>
      </c>
    </row>
    <row r="18" spans="2:25" x14ac:dyDescent="0.25">
      <c r="B18" s="217" t="s">
        <v>886</v>
      </c>
      <c r="C18" s="218">
        <v>10</v>
      </c>
      <c r="D18" s="218">
        <v>3</v>
      </c>
      <c r="E18" s="218">
        <v>0</v>
      </c>
      <c r="F18" s="218">
        <v>2</v>
      </c>
      <c r="G18" s="218">
        <v>2</v>
      </c>
      <c r="H18" s="218">
        <v>1</v>
      </c>
      <c r="I18" s="218">
        <v>3</v>
      </c>
      <c r="J18" s="218">
        <v>40</v>
      </c>
      <c r="K18" s="218">
        <v>1</v>
      </c>
      <c r="L18" s="218">
        <v>173</v>
      </c>
      <c r="M18" s="218">
        <v>2</v>
      </c>
      <c r="N18" s="218">
        <v>0</v>
      </c>
      <c r="O18" s="218">
        <v>0</v>
      </c>
      <c r="P18" s="218">
        <v>574</v>
      </c>
      <c r="Q18" s="218">
        <v>4</v>
      </c>
      <c r="R18" s="218">
        <v>2</v>
      </c>
      <c r="S18" s="218">
        <v>25</v>
      </c>
      <c r="T18" s="218">
        <v>56</v>
      </c>
      <c r="U18" s="218">
        <v>117</v>
      </c>
      <c r="V18" s="218">
        <v>0</v>
      </c>
      <c r="W18" s="218">
        <v>5</v>
      </c>
      <c r="X18" s="218">
        <v>1</v>
      </c>
      <c r="Y18" s="218">
        <f t="shared" si="0"/>
        <v>1021</v>
      </c>
    </row>
    <row r="19" spans="2:25" x14ac:dyDescent="0.25">
      <c r="B19" s="217" t="s">
        <v>887</v>
      </c>
      <c r="C19" s="218">
        <v>71</v>
      </c>
      <c r="D19" s="218">
        <v>6</v>
      </c>
      <c r="E19" s="218">
        <v>4</v>
      </c>
      <c r="F19" s="218">
        <v>9</v>
      </c>
      <c r="G19" s="218">
        <v>3</v>
      </c>
      <c r="H19" s="218">
        <v>0</v>
      </c>
      <c r="I19" s="218">
        <v>10</v>
      </c>
      <c r="J19" s="218">
        <v>226</v>
      </c>
      <c r="K19" s="218">
        <v>5</v>
      </c>
      <c r="L19" s="218">
        <v>491</v>
      </c>
      <c r="M19" s="218">
        <v>3</v>
      </c>
      <c r="N19" s="218">
        <v>6</v>
      </c>
      <c r="O19" s="218">
        <v>3</v>
      </c>
      <c r="P19" s="218">
        <v>1564</v>
      </c>
      <c r="Q19" s="218">
        <v>36</v>
      </c>
      <c r="R19" s="218">
        <v>6</v>
      </c>
      <c r="S19" s="218">
        <v>44</v>
      </c>
      <c r="T19" s="218">
        <v>236</v>
      </c>
      <c r="U19" s="218">
        <v>362</v>
      </c>
      <c r="V19" s="218">
        <v>1</v>
      </c>
      <c r="W19" s="218">
        <v>20</v>
      </c>
      <c r="X19" s="218">
        <v>5</v>
      </c>
      <c r="Y19" s="218">
        <f t="shared" si="0"/>
        <v>3111</v>
      </c>
    </row>
    <row r="20" spans="2:25" x14ac:dyDescent="0.25">
      <c r="B20" s="217" t="s">
        <v>888</v>
      </c>
      <c r="C20" s="218">
        <v>14</v>
      </c>
      <c r="D20" s="218">
        <v>0</v>
      </c>
      <c r="E20" s="218">
        <v>0</v>
      </c>
      <c r="F20" s="218">
        <v>0</v>
      </c>
      <c r="G20" s="218">
        <v>5</v>
      </c>
      <c r="H20" s="218">
        <v>0</v>
      </c>
      <c r="I20" s="218">
        <v>4</v>
      </c>
      <c r="J20" s="218">
        <v>3</v>
      </c>
      <c r="K20" s="218">
        <v>1</v>
      </c>
      <c r="L20" s="218">
        <v>12</v>
      </c>
      <c r="M20" s="218">
        <v>0</v>
      </c>
      <c r="N20" s="218">
        <v>0</v>
      </c>
      <c r="O20" s="218">
        <v>0</v>
      </c>
      <c r="P20" s="218">
        <v>30</v>
      </c>
      <c r="Q20" s="218">
        <v>1</v>
      </c>
      <c r="R20" s="218">
        <v>1</v>
      </c>
      <c r="S20" s="218">
        <v>16</v>
      </c>
      <c r="T20" s="218">
        <v>45</v>
      </c>
      <c r="U20" s="218">
        <v>67</v>
      </c>
      <c r="V20" s="218">
        <v>0</v>
      </c>
      <c r="W20" s="218">
        <v>6</v>
      </c>
      <c r="X20" s="218">
        <v>2</v>
      </c>
      <c r="Y20" s="218">
        <f t="shared" si="0"/>
        <v>207</v>
      </c>
    </row>
    <row r="21" spans="2:25" x14ac:dyDescent="0.25">
      <c r="B21" s="217" t="s">
        <v>889</v>
      </c>
      <c r="C21" s="218">
        <v>1</v>
      </c>
      <c r="D21" s="218">
        <v>0</v>
      </c>
      <c r="E21" s="218">
        <v>0</v>
      </c>
      <c r="F21" s="218">
        <v>0</v>
      </c>
      <c r="G21" s="218">
        <v>1</v>
      </c>
      <c r="H21" s="218">
        <v>0</v>
      </c>
      <c r="I21" s="218">
        <v>1</v>
      </c>
      <c r="J21" s="218">
        <v>3</v>
      </c>
      <c r="K21" s="218">
        <v>0</v>
      </c>
      <c r="L21" s="218">
        <v>14</v>
      </c>
      <c r="M21" s="218">
        <v>0</v>
      </c>
      <c r="N21" s="218">
        <v>0</v>
      </c>
      <c r="O21" s="218">
        <v>0</v>
      </c>
      <c r="P21" s="218">
        <v>51</v>
      </c>
      <c r="Q21" s="218">
        <v>3</v>
      </c>
      <c r="R21" s="218">
        <v>0</v>
      </c>
      <c r="S21" s="218">
        <v>9</v>
      </c>
      <c r="T21" s="218">
        <v>34</v>
      </c>
      <c r="U21" s="218">
        <v>41</v>
      </c>
      <c r="V21" s="218">
        <v>0</v>
      </c>
      <c r="W21" s="218">
        <v>3</v>
      </c>
      <c r="X21" s="218">
        <v>0</v>
      </c>
      <c r="Y21" s="218">
        <f t="shared" si="0"/>
        <v>161</v>
      </c>
    </row>
    <row r="22" spans="2:25" x14ac:dyDescent="0.25">
      <c r="B22" s="217" t="s">
        <v>890</v>
      </c>
      <c r="C22" s="218">
        <v>8</v>
      </c>
      <c r="D22" s="218">
        <v>0</v>
      </c>
      <c r="E22" s="218">
        <v>0</v>
      </c>
      <c r="F22" s="218">
        <v>2</v>
      </c>
      <c r="G22" s="218">
        <v>6</v>
      </c>
      <c r="H22" s="218">
        <v>0</v>
      </c>
      <c r="I22" s="218">
        <v>0</v>
      </c>
      <c r="J22" s="218">
        <v>7</v>
      </c>
      <c r="K22" s="218">
        <v>0</v>
      </c>
      <c r="L22" s="218">
        <v>18</v>
      </c>
      <c r="M22" s="218">
        <v>0</v>
      </c>
      <c r="N22" s="218">
        <v>0</v>
      </c>
      <c r="O22" s="218">
        <v>0</v>
      </c>
      <c r="P22" s="218">
        <v>84</v>
      </c>
      <c r="Q22" s="218">
        <v>3</v>
      </c>
      <c r="R22" s="218">
        <v>2</v>
      </c>
      <c r="S22" s="218">
        <v>5</v>
      </c>
      <c r="T22" s="218">
        <v>65</v>
      </c>
      <c r="U22" s="218">
        <v>29</v>
      </c>
      <c r="V22" s="218">
        <v>0</v>
      </c>
      <c r="W22" s="218">
        <v>4</v>
      </c>
      <c r="X22" s="218">
        <v>0</v>
      </c>
      <c r="Y22" s="218">
        <f t="shared" si="0"/>
        <v>233</v>
      </c>
    </row>
    <row r="23" spans="2:25" x14ac:dyDescent="0.25">
      <c r="B23" s="217" t="s">
        <v>891</v>
      </c>
      <c r="C23" s="218">
        <v>633</v>
      </c>
      <c r="D23" s="218">
        <v>52</v>
      </c>
      <c r="E23" s="218">
        <v>4</v>
      </c>
      <c r="F23" s="218">
        <v>55</v>
      </c>
      <c r="G23" s="218">
        <v>28</v>
      </c>
      <c r="H23" s="218">
        <v>18</v>
      </c>
      <c r="I23" s="218">
        <v>32</v>
      </c>
      <c r="J23" s="218">
        <v>897</v>
      </c>
      <c r="K23" s="218">
        <v>26</v>
      </c>
      <c r="L23" s="218">
        <v>675</v>
      </c>
      <c r="M23" s="218">
        <v>3</v>
      </c>
      <c r="N23" s="218">
        <v>33</v>
      </c>
      <c r="O23" s="218">
        <v>4</v>
      </c>
      <c r="P23" s="218">
        <v>4941</v>
      </c>
      <c r="Q23" s="218">
        <v>30</v>
      </c>
      <c r="R23" s="218">
        <v>5</v>
      </c>
      <c r="S23" s="218">
        <v>77</v>
      </c>
      <c r="T23" s="218">
        <v>524</v>
      </c>
      <c r="U23" s="218">
        <v>1595</v>
      </c>
      <c r="V23" s="218">
        <v>2</v>
      </c>
      <c r="W23" s="218">
        <v>67</v>
      </c>
      <c r="X23" s="218">
        <v>26</v>
      </c>
      <c r="Y23" s="218">
        <f t="shared" si="0"/>
        <v>9727</v>
      </c>
    </row>
    <row r="24" spans="2:25" x14ac:dyDescent="0.25">
      <c r="B24" s="217" t="s">
        <v>892</v>
      </c>
      <c r="C24" s="218">
        <v>36</v>
      </c>
      <c r="D24" s="218">
        <v>4</v>
      </c>
      <c r="E24" s="218">
        <v>2</v>
      </c>
      <c r="F24" s="218">
        <v>3</v>
      </c>
      <c r="G24" s="218">
        <v>10</v>
      </c>
      <c r="H24" s="218">
        <v>0</v>
      </c>
      <c r="I24" s="218">
        <v>8</v>
      </c>
      <c r="J24" s="218">
        <v>54</v>
      </c>
      <c r="K24" s="218">
        <v>2</v>
      </c>
      <c r="L24" s="218">
        <v>138</v>
      </c>
      <c r="M24" s="218">
        <v>0</v>
      </c>
      <c r="N24" s="218">
        <v>2</v>
      </c>
      <c r="O24" s="218">
        <v>0</v>
      </c>
      <c r="P24" s="218">
        <v>817</v>
      </c>
      <c r="Q24" s="218">
        <v>8</v>
      </c>
      <c r="R24" s="218">
        <v>4</v>
      </c>
      <c r="S24" s="218">
        <v>9</v>
      </c>
      <c r="T24" s="218">
        <v>109</v>
      </c>
      <c r="U24" s="218">
        <v>162</v>
      </c>
      <c r="V24" s="218">
        <v>1</v>
      </c>
      <c r="W24" s="218">
        <v>6</v>
      </c>
      <c r="X24" s="218">
        <v>9</v>
      </c>
      <c r="Y24" s="218">
        <f t="shared" si="0"/>
        <v>1384</v>
      </c>
    </row>
    <row r="25" spans="2:25" x14ac:dyDescent="0.25">
      <c r="B25" s="217" t="s">
        <v>893</v>
      </c>
      <c r="C25" s="218">
        <v>14</v>
      </c>
      <c r="D25" s="218">
        <v>2</v>
      </c>
      <c r="E25" s="218">
        <v>0</v>
      </c>
      <c r="F25" s="218">
        <v>2</v>
      </c>
      <c r="G25" s="218">
        <v>3</v>
      </c>
      <c r="H25" s="218">
        <v>0</v>
      </c>
      <c r="I25" s="218">
        <v>0</v>
      </c>
      <c r="J25" s="218">
        <v>1</v>
      </c>
      <c r="K25" s="218">
        <v>0</v>
      </c>
      <c r="L25" s="218">
        <v>3</v>
      </c>
      <c r="M25" s="218">
        <v>0</v>
      </c>
      <c r="N25" s="218">
        <v>0</v>
      </c>
      <c r="O25" s="218">
        <v>0</v>
      </c>
      <c r="P25" s="218">
        <v>23</v>
      </c>
      <c r="Q25" s="218">
        <v>2</v>
      </c>
      <c r="R25" s="218">
        <v>2</v>
      </c>
      <c r="S25" s="218">
        <v>7</v>
      </c>
      <c r="T25" s="218">
        <v>12</v>
      </c>
      <c r="U25" s="218">
        <v>112</v>
      </c>
      <c r="V25" s="218">
        <v>0</v>
      </c>
      <c r="W25" s="218">
        <v>29</v>
      </c>
      <c r="X25" s="218">
        <v>0</v>
      </c>
      <c r="Y25" s="218">
        <f t="shared" si="0"/>
        <v>212</v>
      </c>
    </row>
    <row r="26" spans="2:25" x14ac:dyDescent="0.25">
      <c r="B26" s="217" t="s">
        <v>894</v>
      </c>
      <c r="C26" s="218">
        <v>2</v>
      </c>
      <c r="D26" s="218">
        <v>0</v>
      </c>
      <c r="E26" s="218">
        <v>0</v>
      </c>
      <c r="F26" s="218">
        <v>1</v>
      </c>
      <c r="G26" s="218">
        <v>0</v>
      </c>
      <c r="H26" s="218">
        <v>0</v>
      </c>
      <c r="I26" s="218">
        <v>0</v>
      </c>
      <c r="J26" s="218">
        <v>2</v>
      </c>
      <c r="K26" s="218">
        <v>0</v>
      </c>
      <c r="L26" s="218">
        <v>5</v>
      </c>
      <c r="M26" s="218">
        <v>0</v>
      </c>
      <c r="N26" s="218">
        <v>0</v>
      </c>
      <c r="O26" s="218">
        <v>0</v>
      </c>
      <c r="P26" s="218">
        <v>10</v>
      </c>
      <c r="Q26" s="218">
        <v>1</v>
      </c>
      <c r="R26" s="218">
        <v>1</v>
      </c>
      <c r="S26" s="218">
        <v>2</v>
      </c>
      <c r="T26" s="218">
        <v>15</v>
      </c>
      <c r="U26" s="218">
        <v>34</v>
      </c>
      <c r="V26" s="218">
        <v>0</v>
      </c>
      <c r="W26" s="218">
        <v>1</v>
      </c>
      <c r="X26" s="218">
        <v>2</v>
      </c>
      <c r="Y26" s="218">
        <f t="shared" si="0"/>
        <v>76</v>
      </c>
    </row>
    <row r="27" spans="2:25" x14ac:dyDescent="0.25">
      <c r="B27" s="217" t="s">
        <v>895</v>
      </c>
      <c r="C27" s="218">
        <v>9</v>
      </c>
      <c r="D27" s="218">
        <v>2</v>
      </c>
      <c r="E27" s="218">
        <v>0</v>
      </c>
      <c r="F27" s="218">
        <v>5</v>
      </c>
      <c r="G27" s="218">
        <v>1</v>
      </c>
      <c r="H27" s="218">
        <v>0</v>
      </c>
      <c r="I27" s="218">
        <v>0</v>
      </c>
      <c r="J27" s="218">
        <v>7</v>
      </c>
      <c r="K27" s="218">
        <v>0</v>
      </c>
      <c r="L27" s="218">
        <v>21</v>
      </c>
      <c r="M27" s="218">
        <v>0</v>
      </c>
      <c r="N27" s="218">
        <v>1</v>
      </c>
      <c r="O27" s="218">
        <v>0</v>
      </c>
      <c r="P27" s="218">
        <v>55</v>
      </c>
      <c r="Q27" s="218">
        <v>2</v>
      </c>
      <c r="R27" s="218">
        <v>1</v>
      </c>
      <c r="S27" s="218">
        <v>5</v>
      </c>
      <c r="T27" s="218">
        <v>60</v>
      </c>
      <c r="U27" s="218">
        <v>21</v>
      </c>
      <c r="V27" s="218">
        <v>0</v>
      </c>
      <c r="W27" s="218">
        <v>5</v>
      </c>
      <c r="X27" s="218">
        <v>0</v>
      </c>
      <c r="Y27" s="218">
        <f t="shared" si="0"/>
        <v>195</v>
      </c>
    </row>
    <row r="28" spans="2:25" x14ac:dyDescent="0.25">
      <c r="B28" s="217" t="s">
        <v>896</v>
      </c>
      <c r="C28" s="218">
        <v>8</v>
      </c>
      <c r="D28" s="218">
        <v>5</v>
      </c>
      <c r="E28" s="218">
        <v>0</v>
      </c>
      <c r="F28" s="218">
        <v>0</v>
      </c>
      <c r="G28" s="218">
        <v>1</v>
      </c>
      <c r="H28" s="218">
        <v>0</v>
      </c>
      <c r="I28" s="218">
        <v>0</v>
      </c>
      <c r="J28" s="218">
        <v>4</v>
      </c>
      <c r="K28" s="218">
        <v>0</v>
      </c>
      <c r="L28" s="218">
        <v>10</v>
      </c>
      <c r="M28" s="218">
        <v>0</v>
      </c>
      <c r="N28" s="218">
        <v>0</v>
      </c>
      <c r="O28" s="218">
        <v>0</v>
      </c>
      <c r="P28" s="218">
        <v>28</v>
      </c>
      <c r="Q28" s="218">
        <v>1</v>
      </c>
      <c r="R28" s="218">
        <v>0</v>
      </c>
      <c r="S28" s="218">
        <v>1</v>
      </c>
      <c r="T28" s="218">
        <v>44</v>
      </c>
      <c r="U28" s="218">
        <v>24</v>
      </c>
      <c r="V28" s="218">
        <v>0</v>
      </c>
      <c r="W28" s="218">
        <v>1</v>
      </c>
      <c r="X28" s="218">
        <v>1</v>
      </c>
      <c r="Y28" s="218">
        <f t="shared" si="0"/>
        <v>128</v>
      </c>
    </row>
    <row r="29" spans="2:25" x14ac:dyDescent="0.25">
      <c r="B29" s="217" t="s">
        <v>897</v>
      </c>
      <c r="C29" s="218">
        <v>17</v>
      </c>
      <c r="D29" s="218">
        <v>0</v>
      </c>
      <c r="E29" s="218">
        <v>0</v>
      </c>
      <c r="F29" s="218">
        <v>2</v>
      </c>
      <c r="G29" s="218">
        <v>1</v>
      </c>
      <c r="H29" s="218">
        <v>1</v>
      </c>
      <c r="I29" s="218">
        <v>3</v>
      </c>
      <c r="J29" s="218">
        <v>57</v>
      </c>
      <c r="K29" s="218">
        <v>0</v>
      </c>
      <c r="L29" s="218">
        <v>136</v>
      </c>
      <c r="M29" s="218">
        <v>2</v>
      </c>
      <c r="N29" s="218">
        <v>3</v>
      </c>
      <c r="O29" s="218">
        <v>3</v>
      </c>
      <c r="P29" s="218">
        <v>574</v>
      </c>
      <c r="Q29" s="218">
        <v>8</v>
      </c>
      <c r="R29" s="218">
        <v>3</v>
      </c>
      <c r="S29" s="218">
        <v>25</v>
      </c>
      <c r="T29" s="218">
        <v>108</v>
      </c>
      <c r="U29" s="218">
        <v>163</v>
      </c>
      <c r="V29" s="218">
        <v>0</v>
      </c>
      <c r="W29" s="218">
        <v>9</v>
      </c>
      <c r="X29" s="218">
        <v>0</v>
      </c>
      <c r="Y29" s="218">
        <f t="shared" si="0"/>
        <v>1115</v>
      </c>
    </row>
    <row r="30" spans="2:25" x14ac:dyDescent="0.25">
      <c r="B30" s="217" t="s">
        <v>898</v>
      </c>
      <c r="C30" s="218">
        <v>19</v>
      </c>
      <c r="D30" s="218">
        <v>0</v>
      </c>
      <c r="E30" s="218">
        <v>0</v>
      </c>
      <c r="F30" s="218">
        <v>2</v>
      </c>
      <c r="G30" s="218">
        <v>0</v>
      </c>
      <c r="H30" s="218">
        <v>0</v>
      </c>
      <c r="I30" s="218">
        <v>0</v>
      </c>
      <c r="J30" s="218">
        <v>13</v>
      </c>
      <c r="K30" s="218">
        <v>1</v>
      </c>
      <c r="L30" s="218">
        <v>95</v>
      </c>
      <c r="M30" s="218">
        <v>0</v>
      </c>
      <c r="N30" s="218">
        <v>2</v>
      </c>
      <c r="O30" s="218">
        <v>1</v>
      </c>
      <c r="P30" s="218">
        <v>199</v>
      </c>
      <c r="Q30" s="218">
        <v>8</v>
      </c>
      <c r="R30" s="218">
        <v>4</v>
      </c>
      <c r="S30" s="218">
        <v>11</v>
      </c>
      <c r="T30" s="218">
        <v>73</v>
      </c>
      <c r="U30" s="218">
        <v>70</v>
      </c>
      <c r="V30" s="218">
        <v>0</v>
      </c>
      <c r="W30" s="218">
        <v>16</v>
      </c>
      <c r="X30" s="218">
        <v>2</v>
      </c>
      <c r="Y30" s="218">
        <f t="shared" si="0"/>
        <v>516</v>
      </c>
    </row>
    <row r="31" spans="2:25" x14ac:dyDescent="0.25">
      <c r="B31" s="219" t="s">
        <v>142</v>
      </c>
      <c r="C31" s="218">
        <f>SUM(C7:C30)</f>
        <v>1423</v>
      </c>
      <c r="D31" s="218">
        <f t="shared" ref="D31:S31" si="1">SUM(D7:D30)</f>
        <v>133</v>
      </c>
      <c r="E31" s="218">
        <f t="shared" si="1"/>
        <v>17</v>
      </c>
      <c r="F31" s="218">
        <f t="shared" si="1"/>
        <v>211</v>
      </c>
      <c r="G31" s="218">
        <f t="shared" si="1"/>
        <v>108</v>
      </c>
      <c r="H31" s="218">
        <f t="shared" si="1"/>
        <v>23</v>
      </c>
      <c r="I31" s="218">
        <f t="shared" si="1"/>
        <v>87</v>
      </c>
      <c r="J31" s="218">
        <f t="shared" si="1"/>
        <v>2148</v>
      </c>
      <c r="K31" s="218">
        <f t="shared" si="1"/>
        <v>107</v>
      </c>
      <c r="L31" s="218">
        <f t="shared" si="1"/>
        <v>4001</v>
      </c>
      <c r="M31" s="218">
        <f t="shared" si="1"/>
        <v>25</v>
      </c>
      <c r="N31" s="218">
        <f t="shared" si="1"/>
        <v>83</v>
      </c>
      <c r="O31" s="218">
        <f t="shared" si="1"/>
        <v>24</v>
      </c>
      <c r="P31" s="218">
        <f t="shared" si="1"/>
        <v>17836</v>
      </c>
      <c r="Q31" s="218">
        <f t="shared" si="1"/>
        <v>170</v>
      </c>
      <c r="R31" s="218">
        <f t="shared" si="1"/>
        <v>54</v>
      </c>
      <c r="S31" s="218">
        <f t="shared" si="1"/>
        <v>432</v>
      </c>
      <c r="T31" s="218">
        <f t="shared" ref="T31:Y31" si="2">SUM(T7:T30)</f>
        <v>2416</v>
      </c>
      <c r="U31" s="218">
        <f t="shared" si="2"/>
        <v>5945</v>
      </c>
      <c r="V31" s="218">
        <f t="shared" si="2"/>
        <v>15</v>
      </c>
      <c r="W31" s="218">
        <f t="shared" si="2"/>
        <v>326</v>
      </c>
      <c r="X31" s="218">
        <f t="shared" si="2"/>
        <v>74</v>
      </c>
      <c r="Y31" s="218">
        <f t="shared" si="2"/>
        <v>35658</v>
      </c>
    </row>
    <row r="32" spans="2:25" x14ac:dyDescent="0.25">
      <c r="B32" s="26" t="s">
        <v>899</v>
      </c>
    </row>
  </sheetData>
  <mergeCells count="2">
    <mergeCell ref="B5:B6"/>
    <mergeCell ref="C5:Y5"/>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42"/>
  <sheetViews>
    <sheetView workbookViewId="0">
      <selection activeCell="B8" sqref="B8:K8"/>
    </sheetView>
  </sheetViews>
  <sheetFormatPr baseColWidth="10" defaultRowHeight="15" x14ac:dyDescent="0.25"/>
  <cols>
    <col min="1" max="16384" width="11.42578125" style="1"/>
  </cols>
  <sheetData>
    <row r="2" spans="2:12" x14ac:dyDescent="0.25">
      <c r="B2" s="1" t="s">
        <v>900</v>
      </c>
    </row>
    <row r="4" spans="2:12" s="221" customFormat="1" ht="18.75" x14ac:dyDescent="0.3">
      <c r="B4" s="220" t="s">
        <v>158</v>
      </c>
      <c r="L4" s="222"/>
    </row>
    <row r="5" spans="2:12" x14ac:dyDescent="0.25">
      <c r="L5" s="223"/>
    </row>
    <row r="6" spans="2:12" ht="26.25" customHeight="1" x14ac:dyDescent="0.25">
      <c r="B6" s="384" t="s">
        <v>901</v>
      </c>
      <c r="C6" s="384"/>
      <c r="D6" s="384"/>
      <c r="E6" s="384"/>
      <c r="F6" s="384"/>
      <c r="G6" s="384"/>
      <c r="H6" s="384"/>
      <c r="I6" s="384"/>
      <c r="J6" s="384"/>
      <c r="K6" s="384"/>
      <c r="L6" s="223"/>
    </row>
    <row r="8" spans="2:12" ht="140.25" customHeight="1" x14ac:dyDescent="0.25">
      <c r="B8" s="384" t="s">
        <v>902</v>
      </c>
      <c r="C8" s="384"/>
      <c r="D8" s="384"/>
      <c r="E8" s="384"/>
      <c r="F8" s="384"/>
      <c r="G8" s="384"/>
      <c r="H8" s="384"/>
      <c r="I8" s="384"/>
      <c r="J8" s="384"/>
      <c r="K8" s="384"/>
    </row>
    <row r="10" spans="2:12" s="221" customFormat="1" ht="18.75" x14ac:dyDescent="0.3">
      <c r="B10" s="224" t="s">
        <v>903</v>
      </c>
    </row>
    <row r="11" spans="2:12" x14ac:dyDescent="0.25">
      <c r="B11" s="223"/>
    </row>
    <row r="12" spans="2:12" ht="45.75" customHeight="1" x14ac:dyDescent="0.25">
      <c r="B12" s="384" t="s">
        <v>904</v>
      </c>
      <c r="C12" s="384"/>
      <c r="D12" s="384"/>
      <c r="E12" s="384"/>
      <c r="F12" s="384"/>
      <c r="G12" s="384"/>
      <c r="H12" s="384"/>
      <c r="I12" s="384"/>
      <c r="J12" s="384"/>
      <c r="K12" s="384"/>
    </row>
    <row r="13" spans="2:12" x14ac:dyDescent="0.25">
      <c r="B13" s="223"/>
    </row>
    <row r="14" spans="2:12" ht="261.75" customHeight="1" x14ac:dyDescent="0.25">
      <c r="B14" s="384" t="s">
        <v>905</v>
      </c>
      <c r="C14" s="384"/>
      <c r="D14" s="384"/>
      <c r="E14" s="384"/>
      <c r="F14" s="384"/>
      <c r="G14" s="384"/>
      <c r="H14" s="384"/>
      <c r="I14" s="384"/>
      <c r="J14" s="384"/>
      <c r="K14" s="384"/>
      <c r="L14" s="223"/>
    </row>
    <row r="15" spans="2:12" x14ac:dyDescent="0.25">
      <c r="B15" s="223"/>
    </row>
    <row r="16" spans="2:12" s="221" customFormat="1" ht="18.75" x14ac:dyDescent="0.3">
      <c r="B16" s="224" t="s">
        <v>906</v>
      </c>
      <c r="L16" s="222"/>
    </row>
    <row r="18" spans="2:15" ht="51" customHeight="1" x14ac:dyDescent="0.25">
      <c r="B18" s="384" t="s">
        <v>907</v>
      </c>
      <c r="C18" s="384"/>
      <c r="D18" s="384"/>
      <c r="E18" s="384"/>
      <c r="F18" s="384"/>
      <c r="G18" s="384"/>
      <c r="H18" s="384"/>
      <c r="I18" s="384"/>
      <c r="J18" s="384"/>
      <c r="K18" s="384"/>
    </row>
    <row r="19" spans="2:15" x14ac:dyDescent="0.25">
      <c r="B19" s="225"/>
    </row>
    <row r="20" spans="2:15" ht="226.5" customHeight="1" x14ac:dyDescent="0.25">
      <c r="B20" s="384" t="s">
        <v>908</v>
      </c>
      <c r="C20" s="384"/>
      <c r="D20" s="384"/>
      <c r="E20" s="384"/>
      <c r="F20" s="384"/>
      <c r="G20" s="384"/>
      <c r="H20" s="384"/>
      <c r="I20" s="384"/>
      <c r="J20" s="384"/>
      <c r="K20" s="384"/>
    </row>
    <row r="21" spans="2:15" x14ac:dyDescent="0.25">
      <c r="B21" s="225"/>
    </row>
    <row r="22" spans="2:15" ht="18.75" x14ac:dyDescent="0.25">
      <c r="B22" s="224" t="s">
        <v>155</v>
      </c>
    </row>
    <row r="23" spans="2:15" x14ac:dyDescent="0.25">
      <c r="B23" s="225"/>
      <c r="O23" s="223"/>
    </row>
    <row r="24" spans="2:15" ht="49.5" customHeight="1" x14ac:dyDescent="0.25">
      <c r="B24" s="384" t="s">
        <v>907</v>
      </c>
      <c r="C24" s="384"/>
      <c r="D24" s="384"/>
      <c r="E24" s="384"/>
      <c r="F24" s="384"/>
      <c r="G24" s="384"/>
      <c r="H24" s="384"/>
      <c r="I24" s="384"/>
      <c r="J24" s="384"/>
      <c r="K24" s="384"/>
      <c r="O24" s="223"/>
    </row>
    <row r="25" spans="2:15" x14ac:dyDescent="0.25">
      <c r="B25" s="225"/>
      <c r="L25" s="223"/>
      <c r="O25" s="223"/>
    </row>
    <row r="26" spans="2:15" ht="123" customHeight="1" x14ac:dyDescent="0.25">
      <c r="B26" s="384" t="s">
        <v>909</v>
      </c>
      <c r="C26" s="384"/>
      <c r="D26" s="384"/>
      <c r="E26" s="384"/>
      <c r="F26" s="384"/>
      <c r="G26" s="384"/>
      <c r="H26" s="384"/>
      <c r="I26" s="384"/>
      <c r="J26" s="384"/>
      <c r="K26" s="384"/>
      <c r="M26" s="223"/>
      <c r="O26" s="223"/>
    </row>
    <row r="27" spans="2:15" x14ac:dyDescent="0.25">
      <c r="B27" s="223"/>
      <c r="M27" s="223"/>
    </row>
    <row r="28" spans="2:15" x14ac:dyDescent="0.25">
      <c r="B28" s="223"/>
      <c r="M28" s="223"/>
    </row>
    <row r="29" spans="2:15" ht="18.75" x14ac:dyDescent="0.25">
      <c r="B29" s="224" t="s">
        <v>157</v>
      </c>
      <c r="M29" s="223"/>
    </row>
    <row r="30" spans="2:15" x14ac:dyDescent="0.25">
      <c r="M30" s="223"/>
    </row>
    <row r="31" spans="2:15" x14ac:dyDescent="0.25">
      <c r="B31" s="384"/>
      <c r="C31" s="384"/>
      <c r="D31" s="384"/>
      <c r="E31" s="384"/>
      <c r="F31" s="384"/>
      <c r="G31" s="384"/>
      <c r="H31" s="384"/>
      <c r="I31" s="384"/>
      <c r="J31" s="384"/>
      <c r="K31" s="384"/>
      <c r="M31" s="223"/>
    </row>
    <row r="32" spans="2:15" x14ac:dyDescent="0.25">
      <c r="B32" s="225"/>
      <c r="M32" s="223"/>
    </row>
    <row r="33" spans="2:13" x14ac:dyDescent="0.25">
      <c r="B33" s="384"/>
      <c r="C33" s="384"/>
      <c r="D33" s="384"/>
      <c r="E33" s="384"/>
      <c r="F33" s="384"/>
      <c r="G33" s="384"/>
      <c r="H33" s="384"/>
      <c r="I33" s="384"/>
      <c r="J33" s="384"/>
      <c r="K33" s="384"/>
      <c r="M33" s="223"/>
    </row>
    <row r="34" spans="2:13" x14ac:dyDescent="0.25">
      <c r="M34" s="223"/>
    </row>
    <row r="35" spans="2:13" x14ac:dyDescent="0.25">
      <c r="M35" s="223"/>
    </row>
    <row r="36" spans="2:13" ht="18.75" x14ac:dyDescent="0.25">
      <c r="B36" s="224" t="s">
        <v>160</v>
      </c>
      <c r="M36" s="223"/>
    </row>
    <row r="37" spans="2:13" x14ac:dyDescent="0.25">
      <c r="M37" s="223"/>
    </row>
    <row r="38" spans="2:13" x14ac:dyDescent="0.25">
      <c r="B38" s="384"/>
      <c r="C38" s="384"/>
      <c r="D38" s="384"/>
      <c r="E38" s="384"/>
      <c r="F38" s="384"/>
      <c r="G38" s="384"/>
      <c r="H38" s="384"/>
      <c r="I38" s="384"/>
      <c r="J38" s="384"/>
      <c r="K38" s="384"/>
      <c r="M38" s="223"/>
    </row>
    <row r="39" spans="2:13" x14ac:dyDescent="0.25">
      <c r="B39" s="225"/>
      <c r="M39" s="223"/>
    </row>
    <row r="40" spans="2:13" x14ac:dyDescent="0.25">
      <c r="B40" s="384"/>
      <c r="C40" s="384"/>
      <c r="D40" s="384"/>
      <c r="E40" s="384"/>
      <c r="F40" s="384"/>
      <c r="G40" s="384"/>
      <c r="H40" s="384"/>
      <c r="I40" s="384"/>
      <c r="J40" s="384"/>
      <c r="K40" s="384"/>
      <c r="M40" s="223"/>
    </row>
    <row r="41" spans="2:13" x14ac:dyDescent="0.25">
      <c r="L41" s="223"/>
      <c r="M41" s="223"/>
    </row>
    <row r="42" spans="2:13" x14ac:dyDescent="0.25">
      <c r="L42" s="223"/>
    </row>
  </sheetData>
  <mergeCells count="12">
    <mergeCell ref="B40:K40"/>
    <mergeCell ref="B6:K6"/>
    <mergeCell ref="B8:K8"/>
    <mergeCell ref="B12:K12"/>
    <mergeCell ref="B14:K14"/>
    <mergeCell ref="B18:K18"/>
    <mergeCell ref="B20:K20"/>
    <mergeCell ref="B24:K24"/>
    <mergeCell ref="B26:K26"/>
    <mergeCell ref="B31:K31"/>
    <mergeCell ref="B33:K33"/>
    <mergeCell ref="B38:K3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6" sqref="L6"/>
    </sheetView>
  </sheetViews>
  <sheetFormatPr baseColWidth="10" defaultRowHeight="15" x14ac:dyDescent="0.2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55:U434"/>
  <sheetViews>
    <sheetView topLeftCell="A379" workbookViewId="0">
      <selection activeCell="K388" sqref="K388"/>
    </sheetView>
  </sheetViews>
  <sheetFormatPr baseColWidth="10" defaultRowHeight="15" x14ac:dyDescent="0.25"/>
  <cols>
    <col min="14" max="17" width="14.5703125" bestFit="1" customWidth="1"/>
    <col min="18" max="18" width="13.7109375" bestFit="1" customWidth="1"/>
    <col min="19" max="19" width="16.28515625" bestFit="1" customWidth="1"/>
    <col min="20" max="20" width="17.28515625" bestFit="1" customWidth="1"/>
    <col min="21" max="21" width="15.7109375" customWidth="1"/>
  </cols>
  <sheetData>
    <row r="255" spans="14:15" x14ac:dyDescent="0.25">
      <c r="N255">
        <v>837353866</v>
      </c>
      <c r="O255">
        <v>837353866</v>
      </c>
    </row>
    <row r="256" spans="14:15" x14ac:dyDescent="0.25">
      <c r="N256">
        <v>16674799</v>
      </c>
      <c r="O256">
        <f>16674799+22000000</f>
        <v>38674799</v>
      </c>
    </row>
    <row r="257" spans="14:21" x14ac:dyDescent="0.25">
      <c r="N257">
        <v>183957739</v>
      </c>
      <c r="O257">
        <v>183957739</v>
      </c>
    </row>
    <row r="258" spans="14:21" x14ac:dyDescent="0.25">
      <c r="N258">
        <f>SUM(N255:N257)</f>
        <v>1037986404</v>
      </c>
      <c r="O258">
        <f>SUM(O255:O257)</f>
        <v>1059986404</v>
      </c>
    </row>
    <row r="260" spans="14:21" x14ac:dyDescent="0.25">
      <c r="N260" t="s">
        <v>460</v>
      </c>
      <c r="O260" t="s">
        <v>461</v>
      </c>
      <c r="P260" t="s">
        <v>462</v>
      </c>
      <c r="Q260" t="s">
        <v>463</v>
      </c>
    </row>
    <row r="261" spans="14:21" x14ac:dyDescent="0.25">
      <c r="N261">
        <v>4.6178999999999998E-2</v>
      </c>
      <c r="O261">
        <v>2.1760999999999999E-2</v>
      </c>
      <c r="P261">
        <v>2.4607E-2</v>
      </c>
      <c r="Q261">
        <v>1.4715000000000001E-2</v>
      </c>
      <c r="R261">
        <f>SUM(N261:Q261)</f>
        <v>0.10726200000000001</v>
      </c>
    </row>
    <row r="264" spans="14:21" ht="30" x14ac:dyDescent="0.25">
      <c r="N264" s="100" t="s">
        <v>464</v>
      </c>
      <c r="O264" s="100" t="s">
        <v>465</v>
      </c>
      <c r="P264" s="100" t="s">
        <v>469</v>
      </c>
      <c r="Q264" s="100" t="s">
        <v>470</v>
      </c>
      <c r="R264" s="100" t="s">
        <v>466</v>
      </c>
    </row>
    <row r="265" spans="14:21" x14ac:dyDescent="0.25">
      <c r="N265" s="98">
        <v>0.93</v>
      </c>
      <c r="O265" s="98">
        <v>0.87</v>
      </c>
      <c r="P265" s="98">
        <v>1</v>
      </c>
      <c r="Q265" s="98">
        <v>1</v>
      </c>
    </row>
    <row r="266" spans="14:21" x14ac:dyDescent="0.25">
      <c r="N266" s="103">
        <v>1.3096204469999999E-2</v>
      </c>
      <c r="O266" s="103">
        <v>1.225128805E-2</v>
      </c>
      <c r="P266" s="103">
        <v>1.4081940290000001E-2</v>
      </c>
      <c r="Q266" s="103">
        <v>1.4081940290000001E-2</v>
      </c>
      <c r="S266" t="s">
        <v>472</v>
      </c>
    </row>
    <row r="267" spans="14:21" x14ac:dyDescent="0.25">
      <c r="N267" s="77"/>
      <c r="O267" s="77"/>
      <c r="P267" s="77"/>
      <c r="Q267" s="77"/>
      <c r="R267" s="77"/>
      <c r="S267" s="77"/>
    </row>
    <row r="268" spans="14:21" x14ac:dyDescent="0.25">
      <c r="N268" s="101">
        <v>428909376</v>
      </c>
      <c r="O268" s="101">
        <v>408444490</v>
      </c>
      <c r="P268" s="101">
        <v>16674799</v>
      </c>
      <c r="Q268" s="101">
        <v>183957739</v>
      </c>
      <c r="R268" s="101"/>
      <c r="S268" s="101">
        <f>SUM(N268:R268)</f>
        <v>1037986404</v>
      </c>
      <c r="T268" t="s">
        <v>473</v>
      </c>
    </row>
    <row r="269" spans="14:21" x14ac:dyDescent="0.25">
      <c r="N269" s="101">
        <v>428909376</v>
      </c>
      <c r="O269" s="101">
        <v>408444490</v>
      </c>
      <c r="P269" s="101">
        <f>16674799+22000000</f>
        <v>38674799</v>
      </c>
      <c r="Q269" s="101">
        <v>183957739</v>
      </c>
      <c r="R269" s="101"/>
      <c r="S269" s="101">
        <f>SUM(N269:R269)</f>
        <v>1059986404</v>
      </c>
      <c r="T269" t="s">
        <v>471</v>
      </c>
      <c r="U269" s="99"/>
    </row>
    <row r="270" spans="14:21" x14ac:dyDescent="0.25">
      <c r="N270" s="102">
        <f>N268*N265</f>
        <v>398885719.68000001</v>
      </c>
      <c r="O270" s="102">
        <f>O268*O265</f>
        <v>355346706.30000001</v>
      </c>
      <c r="P270" s="102">
        <f>P268*P265</f>
        <v>16674799</v>
      </c>
      <c r="Q270" s="102">
        <f>Q268*Q265</f>
        <v>183957739</v>
      </c>
      <c r="R270" s="102"/>
      <c r="S270" s="101">
        <f>SUM(N270:Q270)</f>
        <v>954864963.98000002</v>
      </c>
    </row>
    <row r="271" spans="14:21" x14ac:dyDescent="0.25">
      <c r="N271" s="102">
        <f>N265*N269</f>
        <v>398885719.68000001</v>
      </c>
      <c r="O271" s="102">
        <f>O265*O269</f>
        <v>355346706.30000001</v>
      </c>
      <c r="P271" s="102">
        <f>P265*P269</f>
        <v>38674799</v>
      </c>
      <c r="Q271" s="102">
        <f>Q265*Q269</f>
        <v>183957739</v>
      </c>
      <c r="R271" s="102"/>
      <c r="S271" s="101">
        <f>SUM(N271:Q271)</f>
        <v>976864963.98000002</v>
      </c>
      <c r="T271" s="77"/>
      <c r="U271" s="99"/>
    </row>
    <row r="272" spans="14:21" x14ac:dyDescent="0.25">
      <c r="N272" s="102">
        <f>N270*N266</f>
        <v>5223888.9450923828</v>
      </c>
      <c r="O272" s="102">
        <f>O270*O266</f>
        <v>4353454.8565000501</v>
      </c>
      <c r="P272" s="102">
        <f>P270*P266</f>
        <v>234813.52386575172</v>
      </c>
      <c r="Q272" s="102">
        <f>Q270*Q266</f>
        <v>2590481.8964814045</v>
      </c>
      <c r="R272" s="102"/>
      <c r="S272" s="102">
        <f>SUM(N272:R272)</f>
        <v>12402639.221939588</v>
      </c>
    </row>
    <row r="273" spans="14:19" x14ac:dyDescent="0.25">
      <c r="N273" s="102">
        <f>N271*N266</f>
        <v>5223888.9450923828</v>
      </c>
      <c r="O273" s="102">
        <f>O271*O266</f>
        <v>4353454.8565000501</v>
      </c>
      <c r="P273" s="102">
        <f>P271*P266</f>
        <v>544616.21024575178</v>
      </c>
      <c r="Q273" s="102">
        <f>Q271*Q266</f>
        <v>2590481.8964814045</v>
      </c>
      <c r="R273" s="102"/>
      <c r="S273" s="102">
        <f>SUM(N273:R273)</f>
        <v>12712441.908319587</v>
      </c>
    </row>
    <row r="275" spans="14:19" x14ac:dyDescent="0.25">
      <c r="N275" s="101">
        <v>428909376</v>
      </c>
      <c r="O275" s="101">
        <v>408444490</v>
      </c>
      <c r="P275" s="101">
        <f>16674799+22000000</f>
        <v>38674799</v>
      </c>
      <c r="Q275" s="101">
        <v>183957739</v>
      </c>
      <c r="R275" s="102">
        <f>SUM(N275:Q275)</f>
        <v>1059986404</v>
      </c>
    </row>
    <row r="276" spans="14:19" x14ac:dyDescent="0.25">
      <c r="N276" s="134">
        <v>1.244223706E-2</v>
      </c>
      <c r="O276" s="134">
        <v>1.1275777339999999E-2</v>
      </c>
      <c r="P276" s="134">
        <v>1.2960663609999999E-2</v>
      </c>
      <c r="Q276" s="134">
        <v>1.2960663609999999E-2</v>
      </c>
      <c r="R276" s="134" t="s">
        <v>561</v>
      </c>
      <c r="S276" s="79"/>
    </row>
    <row r="277" spans="14:19" x14ac:dyDescent="0.25">
      <c r="N277" s="79">
        <f>N276*N275</f>
        <v>5336592.1334486743</v>
      </c>
      <c r="O277" s="79">
        <f>O276*O275</f>
        <v>4605529.124989856</v>
      </c>
      <c r="P277" s="79">
        <f>P276*P275</f>
        <v>501251.06002336438</v>
      </c>
      <c r="Q277" s="79">
        <f>Q276*Q275</f>
        <v>2384214.3736351775</v>
      </c>
      <c r="R277" s="79">
        <f>SUM(N277:Q277)</f>
        <v>12827586.692097072</v>
      </c>
    </row>
    <row r="281" spans="14:19" x14ac:dyDescent="0.25">
      <c r="N281" s="134">
        <v>1.2507040380000001E-2</v>
      </c>
      <c r="O281" s="134">
        <v>1.1275777339999999E-2</v>
      </c>
      <c r="P281" s="134">
        <v>1.2960663609999999E-2</v>
      </c>
      <c r="Q281" s="134">
        <v>1.2960663610000001E-2</v>
      </c>
      <c r="R281" s="134">
        <f>SUM(N281:Q281)</f>
        <v>4.970414494E-2</v>
      </c>
    </row>
    <row r="282" spans="14:19" x14ac:dyDescent="0.25">
      <c r="N282" s="79">
        <f>N275*N281</f>
        <v>5364386.8849926032</v>
      </c>
      <c r="O282" s="79">
        <f>O275*O281</f>
        <v>4605529.124989856</v>
      </c>
      <c r="P282" s="79">
        <f>P275*P281</f>
        <v>501251.06002336438</v>
      </c>
      <c r="Q282" s="79">
        <f>Q275*Q281</f>
        <v>2384214.373635178</v>
      </c>
      <c r="R282" s="79">
        <f>SUM(N282:Q282)</f>
        <v>12855381.443641001</v>
      </c>
    </row>
    <row r="295" spans="14:14" x14ac:dyDescent="0.25">
      <c r="N295">
        <f>100/12</f>
        <v>8.3333333333333339</v>
      </c>
    </row>
    <row r="434" spans="2:2" x14ac:dyDescent="0.25">
      <c r="B434" t="s">
        <v>459</v>
      </c>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K101"/>
  <sheetViews>
    <sheetView topLeftCell="A15" zoomScale="80" zoomScaleNormal="80" workbookViewId="0">
      <selection activeCell="I35" sqref="I35"/>
    </sheetView>
  </sheetViews>
  <sheetFormatPr baseColWidth="10" defaultRowHeight="15" x14ac:dyDescent="0.25"/>
  <cols>
    <col min="3" max="3" width="42.42578125" customWidth="1"/>
    <col min="4" max="5" width="21.42578125" customWidth="1"/>
    <col min="6" max="6" width="16.42578125" customWidth="1"/>
    <col min="7" max="7" width="15.7109375" customWidth="1"/>
    <col min="8" max="8" width="15.5703125" customWidth="1"/>
    <col min="10" max="11" width="13.5703125" bestFit="1" customWidth="1"/>
  </cols>
  <sheetData>
    <row r="6" spans="3:3" x14ac:dyDescent="0.25">
      <c r="C6" t="s">
        <v>299</v>
      </c>
    </row>
    <row r="7" spans="3:3" x14ac:dyDescent="0.25">
      <c r="C7" t="s">
        <v>300</v>
      </c>
    </row>
    <row r="8" spans="3:3" x14ac:dyDescent="0.25">
      <c r="C8" t="s">
        <v>305</v>
      </c>
    </row>
    <row r="9" spans="3:3" x14ac:dyDescent="0.25">
      <c r="C9" t="s">
        <v>306</v>
      </c>
    </row>
    <row r="10" spans="3:3" x14ac:dyDescent="0.25">
      <c r="C10" t="s">
        <v>301</v>
      </c>
    </row>
    <row r="11" spans="3:3" x14ac:dyDescent="0.25">
      <c r="C11" t="s">
        <v>307</v>
      </c>
    </row>
    <row r="20" spans="3:11" x14ac:dyDescent="0.25">
      <c r="C20" s="36" t="s">
        <v>438</v>
      </c>
    </row>
    <row r="21" spans="3:11" x14ac:dyDescent="0.25">
      <c r="C21" s="44" t="s">
        <v>425</v>
      </c>
      <c r="D21" s="44" t="s">
        <v>423</v>
      </c>
      <c r="E21" s="44" t="s">
        <v>424</v>
      </c>
      <c r="F21" s="44" t="s">
        <v>142</v>
      </c>
    </row>
    <row r="22" spans="3:11" x14ac:dyDescent="0.25">
      <c r="C22" s="42" t="s">
        <v>426</v>
      </c>
      <c r="D22" s="78">
        <v>7616071.8399999999</v>
      </c>
      <c r="E22" s="78"/>
      <c r="F22" s="78">
        <f>D22+E22</f>
        <v>7616071.8399999999</v>
      </c>
    </row>
    <row r="23" spans="3:11" x14ac:dyDescent="0.25">
      <c r="C23" s="42" t="s">
        <v>427</v>
      </c>
      <c r="D23" s="78">
        <v>551650.92000000004</v>
      </c>
      <c r="E23" s="78"/>
      <c r="F23" s="78">
        <f>D23+E23</f>
        <v>551650.92000000004</v>
      </c>
    </row>
    <row r="24" spans="3:11" x14ac:dyDescent="0.25">
      <c r="C24" s="42" t="s">
        <v>428</v>
      </c>
      <c r="D24" s="78"/>
      <c r="E24" s="78">
        <v>189938.47</v>
      </c>
      <c r="F24" s="78">
        <f>D24+E24</f>
        <v>189938.47</v>
      </c>
    </row>
    <row r="25" spans="3:11" x14ac:dyDescent="0.25">
      <c r="C25" s="42" t="s">
        <v>429</v>
      </c>
      <c r="D25" s="78"/>
      <c r="E25" s="78">
        <v>8013740.2400000002</v>
      </c>
      <c r="F25" s="78">
        <f>D25+E25</f>
        <v>8013740.2400000002</v>
      </c>
    </row>
    <row r="26" spans="3:11" x14ac:dyDescent="0.25">
      <c r="C26" s="82" t="s">
        <v>434</v>
      </c>
      <c r="D26" s="81">
        <f>SUM(D22:D25)</f>
        <v>8167722.7599999998</v>
      </c>
      <c r="E26" s="81">
        <f>SUM(E22:E25)</f>
        <v>8203678.71</v>
      </c>
      <c r="F26" s="81">
        <f>D26+E26</f>
        <v>16371401.469999999</v>
      </c>
    </row>
    <row r="27" spans="3:11" x14ac:dyDescent="0.25">
      <c r="D27">
        <v>2810988.13</v>
      </c>
    </row>
    <row r="28" spans="3:11" x14ac:dyDescent="0.25">
      <c r="D28" s="79">
        <f>D22+D27</f>
        <v>10427059.969999999</v>
      </c>
    </row>
    <row r="30" spans="3:11" x14ac:dyDescent="0.25">
      <c r="C30" s="36" t="s">
        <v>435</v>
      </c>
    </row>
    <row r="31" spans="3:11" x14ac:dyDescent="0.25">
      <c r="C31" s="44" t="s">
        <v>425</v>
      </c>
      <c r="D31" s="44" t="s">
        <v>423</v>
      </c>
      <c r="E31" s="44" t="s">
        <v>424</v>
      </c>
      <c r="F31" s="44" t="s">
        <v>142</v>
      </c>
      <c r="H31">
        <v>3183365.92</v>
      </c>
      <c r="I31">
        <v>10887416.779999999</v>
      </c>
    </row>
    <row r="32" spans="3:11" x14ac:dyDescent="0.25">
      <c r="C32" s="42" t="s">
        <v>426</v>
      </c>
      <c r="D32" s="78">
        <v>7616071.8399999999</v>
      </c>
      <c r="E32" s="78"/>
      <c r="F32" s="78">
        <f>D32+E32</f>
        <v>7616071.8399999999</v>
      </c>
      <c r="H32">
        <v>2431033.3199999998</v>
      </c>
      <c r="I32">
        <v>12858091.289999999</v>
      </c>
      <c r="J32" s="79">
        <f>I32-D32</f>
        <v>5242019.4499999993</v>
      </c>
      <c r="K32" s="79">
        <f>J32-H32</f>
        <v>2810986.1299999994</v>
      </c>
    </row>
    <row r="33" spans="3:10" x14ac:dyDescent="0.25">
      <c r="C33" s="42" t="s">
        <v>427</v>
      </c>
      <c r="D33" s="78">
        <v>551650.92000000004</v>
      </c>
      <c r="E33" s="78"/>
      <c r="F33" s="78">
        <f>D33+E33</f>
        <v>551650.92000000004</v>
      </c>
      <c r="H33">
        <f>H31-H32</f>
        <v>752332.60000000009</v>
      </c>
      <c r="I33">
        <f>I32-I31</f>
        <v>1970674.5099999998</v>
      </c>
      <c r="J33" s="79">
        <f>I32-D32</f>
        <v>5242019.4499999993</v>
      </c>
    </row>
    <row r="34" spans="3:10" x14ac:dyDescent="0.25">
      <c r="C34" s="42" t="s">
        <v>430</v>
      </c>
      <c r="D34" s="79">
        <f>2810988.13</f>
        <v>2810988.13</v>
      </c>
      <c r="E34" s="78"/>
      <c r="F34" s="78">
        <f>D34+E34</f>
        <v>2810988.13</v>
      </c>
      <c r="G34">
        <v>1443540.2</v>
      </c>
      <c r="I34">
        <f>H32-I33</f>
        <v>460358.81000000006</v>
      </c>
      <c r="J34" s="79">
        <f>J33-K32</f>
        <v>2431033.3199999998</v>
      </c>
    </row>
    <row r="35" spans="3:10" x14ac:dyDescent="0.25">
      <c r="C35" s="42" t="s">
        <v>428</v>
      </c>
      <c r="D35" s="78"/>
      <c r="E35" s="78">
        <v>189938.47</v>
      </c>
      <c r="F35" s="78">
        <f>D35+E35</f>
        <v>189938.47</v>
      </c>
    </row>
    <row r="36" spans="3:10" x14ac:dyDescent="0.25">
      <c r="C36" s="42" t="s">
        <v>429</v>
      </c>
      <c r="D36" s="78"/>
      <c r="E36" s="78">
        <v>8013740.2400000002</v>
      </c>
      <c r="F36" s="78">
        <f>D36+E36</f>
        <v>8013740.2400000002</v>
      </c>
    </row>
    <row r="37" spans="3:10" x14ac:dyDescent="0.25">
      <c r="C37" s="82" t="s">
        <v>436</v>
      </c>
      <c r="D37" s="81">
        <f>SUM(D32:D36)</f>
        <v>10978710.890000001</v>
      </c>
      <c r="E37" s="81">
        <f>SUM(E32:E36)</f>
        <v>8203678.71</v>
      </c>
      <c r="F37" s="81">
        <f>SUM(F32:F36)</f>
        <v>19182389.600000001</v>
      </c>
    </row>
    <row r="38" spans="3:10" x14ac:dyDescent="0.25">
      <c r="C38" s="80" t="s">
        <v>431</v>
      </c>
      <c r="D38" s="81">
        <v>12858091.289999999</v>
      </c>
      <c r="E38" s="79"/>
      <c r="F38" s="79"/>
    </row>
    <row r="39" spans="3:10" s="89" customFormat="1" x14ac:dyDescent="0.25">
      <c r="C39" s="87"/>
      <c r="D39" s="86">
        <f>D38-D37</f>
        <v>1879380.3999999985</v>
      </c>
      <c r="E39" s="88"/>
      <c r="F39" s="88"/>
    </row>
    <row r="40" spans="3:10" x14ac:dyDescent="0.25">
      <c r="C40" s="85" t="s">
        <v>437</v>
      </c>
      <c r="E40" s="79"/>
    </row>
    <row r="41" spans="3:10" x14ac:dyDescent="0.25">
      <c r="C41" s="44" t="s">
        <v>425</v>
      </c>
      <c r="D41" s="44" t="s">
        <v>423</v>
      </c>
      <c r="E41" s="44" t="s">
        <v>424</v>
      </c>
      <c r="F41" s="44" t="s">
        <v>142</v>
      </c>
    </row>
    <row r="42" spans="3:10" x14ac:dyDescent="0.25">
      <c r="C42" s="42" t="s">
        <v>426</v>
      </c>
      <c r="D42" s="78">
        <v>7616071.8399999999</v>
      </c>
      <c r="E42" s="78"/>
      <c r="F42" s="78">
        <f>D42+E42</f>
        <v>7616071.8399999999</v>
      </c>
    </row>
    <row r="43" spans="3:10" x14ac:dyDescent="0.25">
      <c r="C43" s="42" t="s">
        <v>427</v>
      </c>
      <c r="D43" s="78">
        <v>551650.92000000004</v>
      </c>
      <c r="E43" s="78"/>
      <c r="F43" s="78">
        <f>D43+E43</f>
        <v>551650.92000000004</v>
      </c>
    </row>
    <row r="44" spans="3:10" x14ac:dyDescent="0.25">
      <c r="C44" s="83" t="s">
        <v>430</v>
      </c>
      <c r="D44" s="84">
        <v>3835370.44</v>
      </c>
      <c r="E44" s="83"/>
      <c r="F44" s="84">
        <f>D44+E44</f>
        <v>3835370.44</v>
      </c>
    </row>
    <row r="45" spans="3:10" x14ac:dyDescent="0.25">
      <c r="C45" s="42" t="s">
        <v>433</v>
      </c>
      <c r="D45" s="78"/>
      <c r="E45" s="78">
        <v>174447.05</v>
      </c>
      <c r="F45" s="78">
        <f>D45+E45</f>
        <v>174447.05</v>
      </c>
    </row>
    <row r="46" spans="3:10" x14ac:dyDescent="0.25">
      <c r="C46" s="42" t="s">
        <v>432</v>
      </c>
      <c r="D46" s="78"/>
      <c r="E46" s="78">
        <v>4193861.22</v>
      </c>
      <c r="F46" s="78">
        <f>D46+E46</f>
        <v>4193861.22</v>
      </c>
    </row>
    <row r="47" spans="3:10" x14ac:dyDescent="0.25">
      <c r="C47" s="82" t="s">
        <v>142</v>
      </c>
      <c r="D47" s="81">
        <f>SUM(D42:D46)</f>
        <v>12003093.199999999</v>
      </c>
      <c r="E47" s="81">
        <f>SUM(E42:E46)</f>
        <v>4368308.2700000005</v>
      </c>
      <c r="F47" s="81">
        <f>SUM(F42:F46)</f>
        <v>16371401.470000001</v>
      </c>
    </row>
    <row r="48" spans="3:10" x14ac:dyDescent="0.25">
      <c r="C48" s="80" t="s">
        <v>431</v>
      </c>
      <c r="D48" s="81">
        <f>D42+D44</f>
        <v>11451442.279999999</v>
      </c>
      <c r="E48" s="81"/>
      <c r="F48" s="81"/>
    </row>
    <row r="49" spans="3:11" x14ac:dyDescent="0.25">
      <c r="D49" s="79">
        <f>Fopedupo!I70</f>
        <v>13197530.03982223</v>
      </c>
      <c r="E49" s="79"/>
      <c r="F49" s="79"/>
    </row>
    <row r="50" spans="3:11" x14ac:dyDescent="0.25">
      <c r="D50" s="79">
        <f>D49-D48</f>
        <v>1746087.7598222308</v>
      </c>
    </row>
    <row r="51" spans="3:11" x14ac:dyDescent="0.25">
      <c r="D51">
        <v>12858091.289999999</v>
      </c>
    </row>
    <row r="52" spans="3:11" x14ac:dyDescent="0.25">
      <c r="D52" s="79">
        <f>F47-D51</f>
        <v>3513310.1800000016</v>
      </c>
      <c r="E52" s="79">
        <f>E47-D52</f>
        <v>854998.08999999892</v>
      </c>
    </row>
    <row r="53" spans="3:11" ht="30" x14ac:dyDescent="0.25">
      <c r="C53" s="197" t="s">
        <v>425</v>
      </c>
      <c r="D53" s="197" t="s">
        <v>423</v>
      </c>
      <c r="E53" s="198" t="s">
        <v>467</v>
      </c>
      <c r="F53" s="198" t="s">
        <v>468</v>
      </c>
      <c r="G53" s="197" t="s">
        <v>142</v>
      </c>
    </row>
    <row r="54" spans="3:11" x14ac:dyDescent="0.25">
      <c r="C54" s="42" t="s">
        <v>426</v>
      </c>
      <c r="D54" s="78">
        <v>7616071.8399999999</v>
      </c>
      <c r="E54" s="78"/>
      <c r="F54" s="42"/>
      <c r="G54" s="78">
        <f t="shared" ref="G54:G59" si="0">SUM(D54:F54)</f>
        <v>7616071.8399999999</v>
      </c>
      <c r="H54">
        <v>5223888.9450923828</v>
      </c>
      <c r="I54">
        <v>4353454.8565000501</v>
      </c>
      <c r="J54">
        <v>544616.21024575178</v>
      </c>
      <c r="K54">
        <v>2590481.8964814045</v>
      </c>
    </row>
    <row r="55" spans="3:11" x14ac:dyDescent="0.25">
      <c r="C55" s="42" t="s">
        <v>427</v>
      </c>
      <c r="D55" s="78">
        <v>551650.92000000004</v>
      </c>
      <c r="E55" s="78"/>
      <c r="F55" s="42"/>
      <c r="G55" s="78">
        <f t="shared" si="0"/>
        <v>551650.92000000004</v>
      </c>
    </row>
    <row r="56" spans="3:11" x14ac:dyDescent="0.25">
      <c r="C56" s="83" t="s">
        <v>430</v>
      </c>
      <c r="D56" s="84">
        <v>2810988.13</v>
      </c>
      <c r="E56" s="83"/>
      <c r="F56" s="42"/>
      <c r="G56" s="78">
        <f t="shared" si="0"/>
        <v>2810988.13</v>
      </c>
    </row>
    <row r="57" spans="3:11" x14ac:dyDescent="0.25">
      <c r="C57" s="42" t="s">
        <v>433</v>
      </c>
      <c r="D57" s="78"/>
      <c r="E57" s="78">
        <v>174447.05</v>
      </c>
      <c r="F57" s="78">
        <f>E24-E57</f>
        <v>15491.420000000013</v>
      </c>
      <c r="G57" s="78">
        <f t="shared" si="0"/>
        <v>189938.47</v>
      </c>
    </row>
    <row r="58" spans="3:11" x14ac:dyDescent="0.25">
      <c r="C58" s="42" t="s">
        <v>432</v>
      </c>
      <c r="D58" s="78"/>
      <c r="E58" s="78">
        <v>4193861.22</v>
      </c>
      <c r="F58" s="78">
        <f>E25-E58</f>
        <v>3819879.02</v>
      </c>
      <c r="G58" s="78">
        <f t="shared" si="0"/>
        <v>8013740.2400000002</v>
      </c>
    </row>
    <row r="59" spans="3:11" x14ac:dyDescent="0.25">
      <c r="C59" s="82" t="s">
        <v>142</v>
      </c>
      <c r="D59" s="81">
        <f>SUM(D54:D58)</f>
        <v>10978710.890000001</v>
      </c>
      <c r="E59" s="81">
        <f>SUM(E54:E58)</f>
        <v>4368308.2700000005</v>
      </c>
      <c r="F59" s="81">
        <f>SUM(F54:F58)</f>
        <v>3835370.44</v>
      </c>
      <c r="G59" s="78">
        <f t="shared" si="0"/>
        <v>19182389.600000001</v>
      </c>
      <c r="H59" s="79">
        <f>G59-F26</f>
        <v>2810988.1300000027</v>
      </c>
    </row>
    <row r="60" spans="3:11" x14ac:dyDescent="0.25">
      <c r="C60" s="80" t="s">
        <v>431</v>
      </c>
      <c r="D60" s="81">
        <f>I32</f>
        <v>12858091.289999999</v>
      </c>
      <c r="E60" s="81"/>
      <c r="G60" s="81"/>
    </row>
    <row r="62" spans="3:11" x14ac:dyDescent="0.25">
      <c r="D62">
        <v>7112102.4500000002</v>
      </c>
      <c r="E62" t="s">
        <v>713</v>
      </c>
    </row>
    <row r="63" spans="3:11" x14ac:dyDescent="0.25">
      <c r="D63" s="79">
        <f>D54-D62</f>
        <v>503969.38999999966</v>
      </c>
    </row>
    <row r="64" spans="3:11" x14ac:dyDescent="0.25">
      <c r="D64" s="79">
        <f>D62+D63</f>
        <v>7616071.8399999999</v>
      </c>
    </row>
    <row r="66" spans="2:4" x14ac:dyDescent="0.25">
      <c r="D66">
        <v>2810988.13</v>
      </c>
    </row>
    <row r="67" spans="2:4" x14ac:dyDescent="0.25">
      <c r="B67" s="139" t="s">
        <v>723</v>
      </c>
      <c r="C67" s="139" t="s">
        <v>2</v>
      </c>
    </row>
    <row r="68" spans="2:4" x14ac:dyDescent="0.25">
      <c r="B68" s="46">
        <v>51</v>
      </c>
      <c r="C68" s="42" t="s">
        <v>714</v>
      </c>
    </row>
    <row r="69" spans="2:4" x14ac:dyDescent="0.25">
      <c r="B69" s="46">
        <v>53</v>
      </c>
      <c r="C69" s="42" t="s">
        <v>715</v>
      </c>
    </row>
    <row r="70" spans="2:4" x14ac:dyDescent="0.25">
      <c r="B70" s="46">
        <v>55</v>
      </c>
      <c r="C70" s="42" t="s">
        <v>716</v>
      </c>
    </row>
    <row r="71" spans="2:4" x14ac:dyDescent="0.25">
      <c r="B71" s="46">
        <v>57</v>
      </c>
      <c r="C71" s="42" t="s">
        <v>717</v>
      </c>
    </row>
    <row r="72" spans="2:4" x14ac:dyDescent="0.25">
      <c r="B72" s="46">
        <v>58</v>
      </c>
      <c r="C72" s="42" t="s">
        <v>718</v>
      </c>
    </row>
    <row r="73" spans="2:4" x14ac:dyDescent="0.25">
      <c r="B73" s="46">
        <v>71</v>
      </c>
      <c r="C73" s="42" t="s">
        <v>719</v>
      </c>
    </row>
    <row r="74" spans="2:4" x14ac:dyDescent="0.25">
      <c r="B74" s="46">
        <v>73</v>
      </c>
      <c r="C74" s="42" t="s">
        <v>720</v>
      </c>
    </row>
    <row r="75" spans="2:4" x14ac:dyDescent="0.25">
      <c r="B75" s="46">
        <v>75</v>
      </c>
      <c r="C75" s="42" t="s">
        <v>721</v>
      </c>
    </row>
    <row r="76" spans="2:4" x14ac:dyDescent="0.25">
      <c r="B76" s="46">
        <v>84</v>
      </c>
      <c r="C76" s="42" t="s">
        <v>722</v>
      </c>
    </row>
    <row r="83" spans="3:6" ht="18.75" x14ac:dyDescent="0.25">
      <c r="C83" s="191" t="s">
        <v>725</v>
      </c>
      <c r="D83" s="192">
        <v>9969916.0099824592</v>
      </c>
    </row>
    <row r="84" spans="3:6" ht="18.75" x14ac:dyDescent="0.3">
      <c r="C84" s="193" t="s">
        <v>724</v>
      </c>
      <c r="D84" s="194">
        <v>2885465.4336585421</v>
      </c>
    </row>
    <row r="85" spans="3:6" ht="18.75" x14ac:dyDescent="0.3">
      <c r="C85" s="195" t="s">
        <v>142</v>
      </c>
      <c r="D85" s="196">
        <f>SUM(D83:D84)</f>
        <v>12855381.443641001</v>
      </c>
    </row>
    <row r="90" spans="3:6" x14ac:dyDescent="0.25">
      <c r="C90" s="36" t="s">
        <v>435</v>
      </c>
    </row>
    <row r="91" spans="3:6" x14ac:dyDescent="0.25">
      <c r="C91" s="44" t="s">
        <v>425</v>
      </c>
      <c r="D91" s="44" t="s">
        <v>423</v>
      </c>
      <c r="E91" s="44"/>
      <c r="F91" s="44"/>
    </row>
    <row r="92" spans="3:6" ht="18.75" x14ac:dyDescent="0.3">
      <c r="C92" s="42" t="s">
        <v>426</v>
      </c>
      <c r="D92" s="78">
        <v>7616071.8399999999</v>
      </c>
      <c r="E92" s="190">
        <v>2885465.4336585421</v>
      </c>
      <c r="F92" s="78">
        <f>D92-E92</f>
        <v>4730606.4063414577</v>
      </c>
    </row>
    <row r="93" spans="3:6" x14ac:dyDescent="0.25">
      <c r="C93" s="42" t="s">
        <v>427</v>
      </c>
      <c r="D93" s="78">
        <v>551650.92000000004</v>
      </c>
      <c r="E93" s="78">
        <v>551650.92000000004</v>
      </c>
      <c r="F93" s="78">
        <f>D93-E93</f>
        <v>0</v>
      </c>
    </row>
    <row r="94" spans="3:6" ht="18.75" x14ac:dyDescent="0.25">
      <c r="C94" s="42" t="s">
        <v>430</v>
      </c>
      <c r="D94" s="84">
        <v>2810988.13</v>
      </c>
      <c r="E94" s="189">
        <v>9969916.0099824592</v>
      </c>
      <c r="F94" s="78">
        <f>D94-E94</f>
        <v>-7158927.8799824594</v>
      </c>
    </row>
    <row r="95" spans="3:6" x14ac:dyDescent="0.25">
      <c r="C95" s="42" t="s">
        <v>428</v>
      </c>
      <c r="D95" s="78"/>
      <c r="E95" s="78"/>
      <c r="F95" s="78"/>
    </row>
    <row r="96" spans="3:6" x14ac:dyDescent="0.25">
      <c r="C96" s="42" t="s">
        <v>429</v>
      </c>
      <c r="D96" s="78"/>
      <c r="E96" s="78"/>
      <c r="F96" s="78"/>
    </row>
    <row r="97" spans="3:6" x14ac:dyDescent="0.25">
      <c r="C97" s="82" t="s">
        <v>436</v>
      </c>
      <c r="D97" s="81">
        <f>SUM(D92:D96)</f>
        <v>10978710.890000001</v>
      </c>
      <c r="E97" s="81">
        <f>SUM(E92:E96)</f>
        <v>13407032.363641001</v>
      </c>
      <c r="F97" s="81">
        <f>SUM(F92:F96)</f>
        <v>-2428321.4736410016</v>
      </c>
    </row>
    <row r="98" spans="3:6" x14ac:dyDescent="0.25">
      <c r="C98" s="80" t="s">
        <v>431</v>
      </c>
      <c r="D98" s="81">
        <f>D92+D94</f>
        <v>10427059.969999999</v>
      </c>
      <c r="E98" s="81">
        <f>E92+E94</f>
        <v>12855381.443641001</v>
      </c>
      <c r="F98" s="81">
        <f>F92+F94</f>
        <v>-2428321.4736410016</v>
      </c>
    </row>
    <row r="101" spans="3:6" x14ac:dyDescent="0.25">
      <c r="D101">
        <v>1879380.4</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45"/>
  <sheetViews>
    <sheetView topLeftCell="A19" workbookViewId="0">
      <selection activeCell="E70" sqref="E70"/>
    </sheetView>
  </sheetViews>
  <sheetFormatPr baseColWidth="10" defaultRowHeight="15" x14ac:dyDescent="0.25"/>
  <cols>
    <col min="2" max="2" width="21.28515625" customWidth="1"/>
    <col min="3" max="3" width="32.5703125" customWidth="1"/>
    <col min="4" max="4" width="29" customWidth="1"/>
    <col min="5" max="5" width="32.140625" customWidth="1"/>
  </cols>
  <sheetData>
    <row r="2" spans="2:2" x14ac:dyDescent="0.25">
      <c r="B2" s="36" t="s">
        <v>197</v>
      </c>
    </row>
    <row r="22" spans="2:4" x14ac:dyDescent="0.25">
      <c r="B22" s="36" t="s">
        <v>256</v>
      </c>
    </row>
    <row r="24" spans="2:4" x14ac:dyDescent="0.25">
      <c r="C24" t="s">
        <v>199</v>
      </c>
    </row>
    <row r="26" spans="2:4" ht="30" x14ac:dyDescent="0.25">
      <c r="C26" s="243" t="s">
        <v>200</v>
      </c>
      <c r="D26" s="45" t="s">
        <v>201</v>
      </c>
    </row>
    <row r="27" spans="2:4" x14ac:dyDescent="0.25">
      <c r="C27" s="243"/>
      <c r="D27" s="42" t="s">
        <v>202</v>
      </c>
    </row>
    <row r="28" spans="2:4" x14ac:dyDescent="0.25">
      <c r="C28" s="243"/>
      <c r="D28" s="42" t="s">
        <v>203</v>
      </c>
    </row>
    <row r="30" spans="2:4" x14ac:dyDescent="0.25">
      <c r="C30" s="46">
        <v>2035</v>
      </c>
      <c r="D30" s="42"/>
    </row>
    <row r="31" spans="2:4" x14ac:dyDescent="0.25">
      <c r="C31" s="46">
        <v>2042</v>
      </c>
      <c r="D31" s="42"/>
    </row>
    <row r="32" spans="2:4" ht="45" x14ac:dyDescent="0.25">
      <c r="C32" s="47">
        <v>2045</v>
      </c>
      <c r="D32" s="45" t="s">
        <v>204</v>
      </c>
    </row>
    <row r="35" spans="2:4" x14ac:dyDescent="0.25">
      <c r="B35" s="36" t="s">
        <v>257</v>
      </c>
    </row>
    <row r="37" spans="2:4" x14ac:dyDescent="0.25">
      <c r="C37" s="50" t="s">
        <v>268</v>
      </c>
      <c r="D37" s="50" t="s">
        <v>269</v>
      </c>
    </row>
    <row r="38" spans="2:4" x14ac:dyDescent="0.25">
      <c r="C38" s="48" t="s">
        <v>206</v>
      </c>
      <c r="D38" s="48" t="s">
        <v>215</v>
      </c>
    </row>
    <row r="39" spans="2:4" x14ac:dyDescent="0.25">
      <c r="C39" s="48" t="s">
        <v>207</v>
      </c>
      <c r="D39" s="48" t="s">
        <v>216</v>
      </c>
    </row>
    <row r="40" spans="2:4" x14ac:dyDescent="0.25">
      <c r="C40" s="48" t="s">
        <v>208</v>
      </c>
      <c r="D40" s="48" t="s">
        <v>217</v>
      </c>
    </row>
    <row r="41" spans="2:4" x14ac:dyDescent="0.25">
      <c r="C41" s="48" t="s">
        <v>209</v>
      </c>
      <c r="D41" s="48"/>
    </row>
    <row r="42" spans="2:4" x14ac:dyDescent="0.25">
      <c r="C42" s="48" t="s">
        <v>210</v>
      </c>
      <c r="D42" s="48"/>
    </row>
    <row r="43" spans="2:4" x14ac:dyDescent="0.25">
      <c r="C43" s="48" t="s">
        <v>211</v>
      </c>
      <c r="D43" s="48"/>
    </row>
    <row r="44" spans="2:4" x14ac:dyDescent="0.25">
      <c r="C44" s="48" t="s">
        <v>212</v>
      </c>
      <c r="D44" s="48"/>
    </row>
    <row r="45" spans="2:4" x14ac:dyDescent="0.25">
      <c r="C45" s="48" t="s">
        <v>213</v>
      </c>
      <c r="D45" s="48"/>
    </row>
    <row r="46" spans="2:4" x14ac:dyDescent="0.25">
      <c r="C46" s="49" t="s">
        <v>214</v>
      </c>
      <c r="D46" s="49"/>
    </row>
    <row r="49" spans="1:5" x14ac:dyDescent="0.25">
      <c r="A49" s="36" t="s">
        <v>118</v>
      </c>
      <c r="B49" s="36" t="s">
        <v>258</v>
      </c>
    </row>
    <row r="50" spans="1:5" x14ac:dyDescent="0.25">
      <c r="C50" t="s">
        <v>219</v>
      </c>
    </row>
    <row r="51" spans="1:5" x14ac:dyDescent="0.25">
      <c r="C51" t="s">
        <v>220</v>
      </c>
    </row>
    <row r="53" spans="1:5" x14ac:dyDescent="0.25">
      <c r="C53" s="44" t="s">
        <v>270</v>
      </c>
      <c r="D53" s="44" t="s">
        <v>271</v>
      </c>
      <c r="E53" s="44" t="s">
        <v>272</v>
      </c>
    </row>
    <row r="54" spans="1:5" x14ac:dyDescent="0.25">
      <c r="C54" s="42" t="s">
        <v>224</v>
      </c>
      <c r="D54" s="42" t="s">
        <v>275</v>
      </c>
      <c r="E54" s="51">
        <v>44439</v>
      </c>
    </row>
    <row r="55" spans="1:5" ht="30" x14ac:dyDescent="0.25">
      <c r="C55" s="42" t="s">
        <v>222</v>
      </c>
      <c r="D55" s="45" t="s">
        <v>266</v>
      </c>
      <c r="E55" s="53" t="s">
        <v>273</v>
      </c>
    </row>
    <row r="56" spans="1:5" ht="30" x14ac:dyDescent="0.25">
      <c r="C56" s="42" t="s">
        <v>223</v>
      </c>
      <c r="D56" s="45" t="s">
        <v>267</v>
      </c>
      <c r="E56" s="52" t="s">
        <v>274</v>
      </c>
    </row>
    <row r="58" spans="1:5" x14ac:dyDescent="0.25">
      <c r="B58" s="36" t="s">
        <v>224</v>
      </c>
    </row>
    <row r="59" spans="1:5" x14ac:dyDescent="0.25">
      <c r="C59" s="44" t="s">
        <v>231</v>
      </c>
      <c r="D59" s="44" t="s">
        <v>260</v>
      </c>
      <c r="E59" s="44" t="s">
        <v>261</v>
      </c>
    </row>
    <row r="60" spans="1:5" ht="35.25" customHeight="1" x14ac:dyDescent="0.25">
      <c r="B60" s="43"/>
      <c r="C60" s="244" t="s">
        <v>259</v>
      </c>
      <c r="D60" s="45" t="s">
        <v>278</v>
      </c>
      <c r="E60" s="246" t="s">
        <v>276</v>
      </c>
    </row>
    <row r="61" spans="1:5" ht="30" x14ac:dyDescent="0.25">
      <c r="C61" s="245"/>
      <c r="D61" s="45" t="s">
        <v>277</v>
      </c>
      <c r="E61" s="247"/>
    </row>
    <row r="62" spans="1:5" ht="30" x14ac:dyDescent="0.25">
      <c r="C62" s="248" t="s">
        <v>229</v>
      </c>
      <c r="D62" s="249" t="s">
        <v>279</v>
      </c>
      <c r="E62" s="54" t="s">
        <v>235</v>
      </c>
    </row>
    <row r="63" spans="1:5" ht="30" x14ac:dyDescent="0.25">
      <c r="C63" s="248"/>
      <c r="D63" s="249"/>
      <c r="E63" s="54" t="s">
        <v>236</v>
      </c>
    </row>
    <row r="64" spans="1:5" ht="45" x14ac:dyDescent="0.25">
      <c r="C64" s="248"/>
      <c r="D64" s="249"/>
      <c r="E64" s="54" t="s">
        <v>237</v>
      </c>
    </row>
    <row r="65" spans="1:7" ht="30" x14ac:dyDescent="0.25">
      <c r="C65" s="248"/>
      <c r="D65" s="54" t="s">
        <v>240</v>
      </c>
      <c r="E65" s="54" t="s">
        <v>241</v>
      </c>
    </row>
    <row r="66" spans="1:7" ht="59.25" customHeight="1" x14ac:dyDescent="0.25">
      <c r="C66" s="248" t="s">
        <v>233</v>
      </c>
      <c r="D66" s="54" t="s">
        <v>242</v>
      </c>
      <c r="E66" s="54" t="s">
        <v>262</v>
      </c>
    </row>
    <row r="67" spans="1:7" ht="45" x14ac:dyDescent="0.25">
      <c r="C67" s="248"/>
      <c r="D67" s="45" t="s">
        <v>243</v>
      </c>
      <c r="E67" s="45" t="s">
        <v>244</v>
      </c>
    </row>
    <row r="68" spans="1:7" ht="45" x14ac:dyDescent="0.25">
      <c r="A68" t="s">
        <v>253</v>
      </c>
      <c r="C68" s="243" t="s">
        <v>234</v>
      </c>
      <c r="D68" s="45" t="s">
        <v>246</v>
      </c>
      <c r="E68" s="45" t="s">
        <v>248</v>
      </c>
    </row>
    <row r="69" spans="1:7" ht="30" customHeight="1" x14ac:dyDescent="0.25">
      <c r="C69" s="243"/>
      <c r="D69" s="242" t="s">
        <v>247</v>
      </c>
      <c r="E69" s="45" t="s">
        <v>249</v>
      </c>
    </row>
    <row r="70" spans="1:7" x14ac:dyDescent="0.25">
      <c r="C70" s="243"/>
      <c r="D70" s="242"/>
      <c r="E70" s="42" t="s">
        <v>263</v>
      </c>
    </row>
    <row r="71" spans="1:7" ht="30" customHeight="1" x14ac:dyDescent="0.25">
      <c r="C71" s="243"/>
      <c r="D71" s="242"/>
      <c r="E71" s="45" t="s">
        <v>264</v>
      </c>
    </row>
    <row r="72" spans="1:7" x14ac:dyDescent="0.25">
      <c r="D72" s="38"/>
      <c r="E72" s="38"/>
      <c r="G72" t="s">
        <v>254</v>
      </c>
    </row>
    <row r="73" spans="1:7" x14ac:dyDescent="0.25">
      <c r="B73" s="36" t="s">
        <v>222</v>
      </c>
      <c r="D73" s="38"/>
    </row>
    <row r="74" spans="1:7" x14ac:dyDescent="0.25">
      <c r="C74" s="36" t="s">
        <v>280</v>
      </c>
    </row>
    <row r="76" spans="1:7" x14ac:dyDescent="0.25">
      <c r="C76" s="36" t="s">
        <v>265</v>
      </c>
    </row>
    <row r="104" spans="3:3" x14ac:dyDescent="0.25">
      <c r="C104" s="36" t="s">
        <v>281</v>
      </c>
    </row>
    <row r="129" spans="2:3" x14ac:dyDescent="0.25">
      <c r="B129" s="55" t="s">
        <v>223</v>
      </c>
    </row>
    <row r="130" spans="2:3" x14ac:dyDescent="0.25">
      <c r="C130" t="s">
        <v>283</v>
      </c>
    </row>
    <row r="131" spans="2:3" x14ac:dyDescent="0.25">
      <c r="C131" t="s">
        <v>285</v>
      </c>
    </row>
    <row r="132" spans="2:3" x14ac:dyDescent="0.25">
      <c r="C132" t="s">
        <v>284</v>
      </c>
    </row>
    <row r="133" spans="2:3" x14ac:dyDescent="0.25">
      <c r="C133" t="s">
        <v>286</v>
      </c>
    </row>
    <row r="137" spans="2:3" x14ac:dyDescent="0.25">
      <c r="B137" s="36" t="s">
        <v>282</v>
      </c>
    </row>
    <row r="138" spans="2:3" x14ac:dyDescent="0.25">
      <c r="C138" t="s">
        <v>288</v>
      </c>
    </row>
    <row r="139" spans="2:3" x14ac:dyDescent="0.25">
      <c r="C139" t="s">
        <v>287</v>
      </c>
    </row>
    <row r="140" spans="2:3" x14ac:dyDescent="0.25">
      <c r="C140" t="s">
        <v>222</v>
      </c>
    </row>
    <row r="141" spans="2:3" x14ac:dyDescent="0.25">
      <c r="C141" t="s">
        <v>283</v>
      </c>
    </row>
    <row r="142" spans="2:3" x14ac:dyDescent="0.25">
      <c r="C142" t="s">
        <v>285</v>
      </c>
    </row>
    <row r="143" spans="2:3" x14ac:dyDescent="0.25">
      <c r="C143" t="s">
        <v>284</v>
      </c>
    </row>
    <row r="144" spans="2:3" x14ac:dyDescent="0.25">
      <c r="C144" t="s">
        <v>286</v>
      </c>
    </row>
    <row r="145" spans="3:3" x14ac:dyDescent="0.25">
      <c r="C145" t="s">
        <v>289</v>
      </c>
    </row>
  </sheetData>
  <mergeCells count="8">
    <mergeCell ref="D69:D71"/>
    <mergeCell ref="C68:C71"/>
    <mergeCell ref="C26:C28"/>
    <mergeCell ref="C60:C61"/>
    <mergeCell ref="E60:E61"/>
    <mergeCell ref="C66:C67"/>
    <mergeCell ref="C62:C65"/>
    <mergeCell ref="D62:D6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L18"/>
  <sheetViews>
    <sheetView showGridLines="0" workbookViewId="0">
      <selection activeCell="F11" sqref="F11"/>
    </sheetView>
  </sheetViews>
  <sheetFormatPr baseColWidth="10" defaultRowHeight="15" x14ac:dyDescent="0.25"/>
  <cols>
    <col min="1" max="2" width="2.7109375" style="1" customWidth="1"/>
    <col min="3" max="3" width="3.5703125" style="1" bestFit="1" customWidth="1"/>
    <col min="4" max="4" width="7.7109375" style="1" bestFit="1" customWidth="1"/>
    <col min="5" max="5" width="2.7109375" style="1" customWidth="1"/>
    <col min="6" max="16384" width="11.42578125" style="1"/>
  </cols>
  <sheetData>
    <row r="8" spans="2:12" ht="36" x14ac:dyDescent="0.55000000000000004">
      <c r="B8" s="250" t="s">
        <v>181</v>
      </c>
      <c r="C8" s="250"/>
      <c r="D8" s="250"/>
      <c r="E8" s="250"/>
      <c r="F8" s="250"/>
      <c r="G8" s="30"/>
      <c r="H8" s="30"/>
      <c r="I8" s="30"/>
      <c r="J8" s="30"/>
      <c r="K8" s="30"/>
      <c r="L8" s="30"/>
    </row>
    <row r="10" spans="2:12" ht="21" x14ac:dyDescent="0.35">
      <c r="B10" s="29">
        <v>1</v>
      </c>
      <c r="C10" s="29"/>
      <c r="D10" s="29"/>
      <c r="E10" s="29"/>
      <c r="F10" s="28" t="s">
        <v>120</v>
      </c>
    </row>
    <row r="11" spans="2:12" ht="21" x14ac:dyDescent="0.35">
      <c r="B11" s="29"/>
      <c r="C11" s="29" t="s">
        <v>116</v>
      </c>
      <c r="D11" s="29"/>
      <c r="E11" s="29"/>
      <c r="F11" s="28" t="s">
        <v>109</v>
      </c>
    </row>
    <row r="12" spans="2:12" ht="21" x14ac:dyDescent="0.35">
      <c r="B12" s="29"/>
      <c r="C12" s="29" t="s">
        <v>117</v>
      </c>
      <c r="D12" s="29"/>
      <c r="E12" s="29"/>
      <c r="F12" s="28" t="s">
        <v>105</v>
      </c>
    </row>
    <row r="13" spans="2:12" ht="21" x14ac:dyDescent="0.35">
      <c r="B13" s="29">
        <v>2</v>
      </c>
      <c r="C13" s="29"/>
      <c r="D13" s="29"/>
      <c r="E13" s="29"/>
      <c r="F13" s="33" t="s">
        <v>112</v>
      </c>
    </row>
    <row r="14" spans="2:12" ht="21" x14ac:dyDescent="0.35">
      <c r="B14" s="29"/>
      <c r="C14" s="29" t="s">
        <v>118</v>
      </c>
      <c r="D14" s="29"/>
      <c r="E14" s="29"/>
      <c r="F14" s="33" t="s">
        <v>121</v>
      </c>
    </row>
    <row r="15" spans="2:12" ht="21" x14ac:dyDescent="0.35">
      <c r="B15" s="29"/>
      <c r="C15" s="29"/>
      <c r="D15" s="29" t="s">
        <v>182</v>
      </c>
      <c r="E15" s="29"/>
      <c r="F15" s="33" t="s">
        <v>185</v>
      </c>
    </row>
    <row r="16" spans="2:12" ht="21" x14ac:dyDescent="0.35">
      <c r="B16" s="29"/>
      <c r="C16" s="29"/>
      <c r="D16" s="29" t="s">
        <v>183</v>
      </c>
      <c r="E16" s="29"/>
      <c r="F16" s="33" t="s">
        <v>186</v>
      </c>
    </row>
    <row r="17" spans="2:6" ht="21" x14ac:dyDescent="0.35">
      <c r="B17" s="29"/>
      <c r="C17" s="29"/>
      <c r="D17" s="29" t="s">
        <v>184</v>
      </c>
      <c r="E17" s="29"/>
      <c r="F17" s="33" t="s">
        <v>187</v>
      </c>
    </row>
    <row r="18" spans="2:6" ht="21" x14ac:dyDescent="0.35">
      <c r="C18" s="29" t="s">
        <v>119</v>
      </c>
      <c r="D18" s="29"/>
      <c r="E18" s="29"/>
      <c r="F18" s="28" t="s">
        <v>140</v>
      </c>
    </row>
  </sheetData>
  <mergeCells count="1">
    <mergeCell ref="B8:F8"/>
  </mergeCells>
  <hyperlinks>
    <hyperlink ref="F10" location="'1'!C9" display="Plan Actual (2017-2035)"/>
    <hyperlink ref="F11" location="'1.2'!D7" display="Descripción de variables"/>
    <hyperlink ref="F12" location="'1.2'!D7" display="Metodología"/>
    <hyperlink ref="F14" location="'2.1.1'!D7" display="Criterios de educación superior"/>
    <hyperlink ref="F15" location="'2.1.1'!D12" display=" Tasa bruta de matriculación en educación superior"/>
    <hyperlink ref="F16" location="'2.1.2'!D9" display=" Matriculación y titulación en Artes"/>
    <hyperlink ref="F17" location="'2.1.3'!D9" display=" Matriculación en la Universidad"/>
    <hyperlink ref="F18" location="'2.2'!D7" display="Evaluación de variables usadas en Plan 2017-2035"/>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P72"/>
  <sheetViews>
    <sheetView tabSelected="1" workbookViewId="0">
      <selection activeCell="D7" sqref="D7"/>
    </sheetView>
  </sheetViews>
  <sheetFormatPr baseColWidth="10" defaultRowHeight="15" x14ac:dyDescent="0.25"/>
  <cols>
    <col min="1" max="3" width="2.7109375" style="1" customWidth="1"/>
    <col min="4" max="4" width="11.42578125" style="1" customWidth="1"/>
    <col min="5" max="5" width="11.42578125" style="4" customWidth="1"/>
    <col min="6" max="8" width="11.42578125" style="1" customWidth="1"/>
    <col min="9" max="16384" width="11.42578125" style="1"/>
  </cols>
  <sheetData>
    <row r="7" spans="2:16" ht="21" x14ac:dyDescent="0.35">
      <c r="B7" s="29" t="s">
        <v>117</v>
      </c>
      <c r="D7" s="29" t="s">
        <v>105</v>
      </c>
    </row>
    <row r="10" spans="2:16" ht="62.25" customHeight="1" x14ac:dyDescent="0.25">
      <c r="D10" s="251" t="s">
        <v>107</v>
      </c>
      <c r="E10" s="251"/>
      <c r="F10" s="251"/>
      <c r="G10" s="251"/>
      <c r="H10" s="251"/>
      <c r="I10" s="251"/>
      <c r="J10" s="251"/>
      <c r="K10" s="251"/>
      <c r="L10" s="251"/>
      <c r="M10" s="251"/>
      <c r="N10" s="251"/>
      <c r="O10" s="251"/>
      <c r="P10" s="251"/>
    </row>
    <row r="68" spans="4:16" ht="30" customHeight="1" x14ac:dyDescent="0.25">
      <c r="D68" s="251" t="s">
        <v>111</v>
      </c>
      <c r="E68" s="251"/>
      <c r="F68" s="251"/>
      <c r="G68" s="251"/>
      <c r="H68" s="251"/>
      <c r="I68" s="251"/>
      <c r="J68" s="251"/>
      <c r="K68" s="251"/>
      <c r="L68" s="251"/>
      <c r="M68" s="251"/>
      <c r="N68" s="251"/>
      <c r="O68" s="251"/>
      <c r="P68" s="251"/>
    </row>
    <row r="70" spans="4:16" ht="44.25" customHeight="1" x14ac:dyDescent="0.25">
      <c r="D70" s="251" t="s">
        <v>108</v>
      </c>
      <c r="E70" s="251"/>
      <c r="F70" s="251"/>
      <c r="G70" s="251"/>
      <c r="H70" s="251"/>
      <c r="I70" s="251"/>
      <c r="J70" s="251"/>
      <c r="K70" s="251"/>
      <c r="L70" s="251"/>
      <c r="M70" s="251"/>
      <c r="N70" s="251"/>
      <c r="O70" s="251"/>
      <c r="P70" s="251"/>
    </row>
    <row r="72" spans="4:16" x14ac:dyDescent="0.25">
      <c r="E72" s="5" t="s">
        <v>110</v>
      </c>
      <c r="P72" s="6"/>
    </row>
  </sheetData>
  <mergeCells count="3">
    <mergeCell ref="D10:P10"/>
    <mergeCell ref="D68:P68"/>
    <mergeCell ref="D70:P70"/>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N64"/>
  <sheetViews>
    <sheetView topLeftCell="F1" workbookViewId="0">
      <selection activeCell="F60" sqref="F60:G64"/>
    </sheetView>
  </sheetViews>
  <sheetFormatPr baseColWidth="10" defaultRowHeight="15" x14ac:dyDescent="0.25"/>
  <cols>
    <col min="1" max="3" width="2.7109375" style="1" customWidth="1"/>
    <col min="4" max="4" width="4.28515625" style="1" bestFit="1" customWidth="1"/>
    <col min="5" max="5" width="24.85546875" style="1" customWidth="1"/>
    <col min="6" max="6" width="16.42578125" style="1" customWidth="1"/>
    <col min="7" max="7" width="80.7109375" style="1" customWidth="1"/>
    <col min="8" max="9" width="15.85546875" style="1" customWidth="1"/>
    <col min="10" max="10" width="38.7109375" style="1" customWidth="1"/>
    <col min="11" max="16384" width="11.42578125" style="1"/>
  </cols>
  <sheetData>
    <row r="7" spans="2:14" ht="21" x14ac:dyDescent="0.35">
      <c r="B7" s="29" t="s">
        <v>119</v>
      </c>
      <c r="D7" s="29" t="s">
        <v>140</v>
      </c>
    </row>
    <row r="9" spans="2:14" ht="42.75" customHeight="1" x14ac:dyDescent="0.25">
      <c r="D9" s="251" t="s">
        <v>194</v>
      </c>
      <c r="E9" s="251"/>
      <c r="F9" s="251"/>
      <c r="G9" s="251"/>
      <c r="H9" s="251"/>
      <c r="I9" s="251"/>
      <c r="J9" s="251"/>
      <c r="K9" s="14"/>
      <c r="L9" s="14"/>
      <c r="M9" s="14"/>
      <c r="N9" s="14"/>
    </row>
    <row r="10" spans="2:14" ht="15" customHeight="1" x14ac:dyDescent="0.25">
      <c r="D10" s="22"/>
      <c r="E10" s="22"/>
      <c r="F10" s="22"/>
      <c r="G10" s="22"/>
      <c r="H10" s="22"/>
      <c r="I10" s="35"/>
      <c r="J10" s="22"/>
      <c r="K10" s="22"/>
      <c r="L10" s="22"/>
      <c r="M10" s="22"/>
      <c r="N10" s="22"/>
    </row>
    <row r="12" spans="2:14" ht="47.25" x14ac:dyDescent="0.25">
      <c r="D12" s="34" t="s">
        <v>104</v>
      </c>
      <c r="E12" s="34" t="s">
        <v>0</v>
      </c>
      <c r="F12" s="34" t="s">
        <v>1</v>
      </c>
      <c r="G12" s="34" t="s">
        <v>2</v>
      </c>
      <c r="H12" s="34" t="s">
        <v>302</v>
      </c>
      <c r="I12" s="34" t="s">
        <v>303</v>
      </c>
      <c r="J12" s="34" t="s">
        <v>113</v>
      </c>
    </row>
    <row r="13" spans="2:14" ht="30" x14ac:dyDescent="0.25">
      <c r="D13" s="3">
        <v>1</v>
      </c>
      <c r="E13" s="2" t="s">
        <v>3</v>
      </c>
      <c r="F13" s="2" t="s">
        <v>37</v>
      </c>
      <c r="G13" s="2" t="s">
        <v>71</v>
      </c>
      <c r="H13" s="2" t="s">
        <v>189</v>
      </c>
      <c r="I13" s="2" t="s">
        <v>304</v>
      </c>
      <c r="J13" s="2"/>
    </row>
    <row r="14" spans="2:14" x14ac:dyDescent="0.25">
      <c r="D14" s="3">
        <v>2</v>
      </c>
      <c r="E14" s="2" t="s">
        <v>4</v>
      </c>
      <c r="F14" s="2" t="s">
        <v>38</v>
      </c>
      <c r="G14" s="2" t="s">
        <v>72</v>
      </c>
      <c r="H14" s="2" t="s">
        <v>189</v>
      </c>
      <c r="I14" s="2"/>
      <c r="J14" s="2"/>
    </row>
    <row r="15" spans="2:14" ht="30" x14ac:dyDescent="0.25">
      <c r="D15" s="3">
        <v>3</v>
      </c>
      <c r="E15" s="2" t="s">
        <v>5</v>
      </c>
      <c r="F15" s="2" t="s">
        <v>39</v>
      </c>
      <c r="G15" s="2" t="s">
        <v>73</v>
      </c>
      <c r="H15" s="2" t="s">
        <v>189</v>
      </c>
      <c r="I15" s="2"/>
      <c r="J15" s="2"/>
    </row>
    <row r="16" spans="2:14" ht="60" x14ac:dyDescent="0.25">
      <c r="D16" s="3">
        <v>4</v>
      </c>
      <c r="E16" s="2" t="s">
        <v>6</v>
      </c>
      <c r="F16" s="2" t="s">
        <v>40</v>
      </c>
      <c r="G16" s="2" t="s">
        <v>74</v>
      </c>
      <c r="H16" s="2" t="s">
        <v>191</v>
      </c>
      <c r="I16" s="2"/>
      <c r="J16" s="2" t="s">
        <v>196</v>
      </c>
    </row>
    <row r="17" spans="4:10" ht="30" x14ac:dyDescent="0.25">
      <c r="D17" s="3">
        <v>5</v>
      </c>
      <c r="E17" s="2" t="s">
        <v>7</v>
      </c>
      <c r="F17" s="2" t="s">
        <v>41</v>
      </c>
      <c r="G17" s="2" t="s">
        <v>102</v>
      </c>
      <c r="H17" s="2" t="s">
        <v>189</v>
      </c>
      <c r="I17" s="2"/>
      <c r="J17" s="2"/>
    </row>
    <row r="18" spans="4:10" ht="30" x14ac:dyDescent="0.25">
      <c r="D18" s="3">
        <v>6</v>
      </c>
      <c r="E18" s="2" t="s">
        <v>8</v>
      </c>
      <c r="F18" s="2" t="s">
        <v>42</v>
      </c>
      <c r="G18" s="2" t="s">
        <v>75</v>
      </c>
      <c r="H18" s="2" t="s">
        <v>189</v>
      </c>
      <c r="I18" s="2"/>
      <c r="J18" s="2"/>
    </row>
    <row r="19" spans="4:10" ht="30" x14ac:dyDescent="0.25">
      <c r="D19" s="3">
        <v>7</v>
      </c>
      <c r="E19" s="2" t="s">
        <v>9</v>
      </c>
      <c r="F19" s="2" t="s">
        <v>43</v>
      </c>
      <c r="G19" s="2" t="s">
        <v>76</v>
      </c>
      <c r="H19" s="2" t="s">
        <v>189</v>
      </c>
      <c r="I19" s="2"/>
      <c r="J19" s="2"/>
    </row>
    <row r="20" spans="4:10" ht="30" x14ac:dyDescent="0.25">
      <c r="D20" s="3">
        <v>8</v>
      </c>
      <c r="E20" s="2" t="s">
        <v>10</v>
      </c>
      <c r="F20" s="2" t="s">
        <v>44</v>
      </c>
      <c r="G20" s="2" t="s">
        <v>77</v>
      </c>
      <c r="H20" s="2" t="s">
        <v>189</v>
      </c>
      <c r="I20" s="2"/>
      <c r="J20" s="2"/>
    </row>
    <row r="21" spans="4:10" ht="60" x14ac:dyDescent="0.25">
      <c r="D21" s="3">
        <v>9</v>
      </c>
      <c r="E21" s="2" t="s">
        <v>11</v>
      </c>
      <c r="F21" s="2" t="s">
        <v>45</v>
      </c>
      <c r="G21" s="2" t="s">
        <v>195</v>
      </c>
      <c r="H21" s="2" t="s">
        <v>191</v>
      </c>
      <c r="I21" s="2"/>
      <c r="J21" s="2" t="s">
        <v>196</v>
      </c>
    </row>
    <row r="22" spans="4:10" ht="30" x14ac:dyDescent="0.25">
      <c r="D22" s="3">
        <v>10</v>
      </c>
      <c r="E22" s="2" t="s">
        <v>12</v>
      </c>
      <c r="F22" s="2" t="s">
        <v>46</v>
      </c>
      <c r="G22" s="2" t="s">
        <v>78</v>
      </c>
      <c r="H22" s="2" t="s">
        <v>193</v>
      </c>
      <c r="I22" s="2"/>
      <c r="J22" s="2"/>
    </row>
    <row r="23" spans="4:10" ht="45" x14ac:dyDescent="0.25">
      <c r="D23" s="3">
        <v>11</v>
      </c>
      <c r="E23" s="2" t="s">
        <v>13</v>
      </c>
      <c r="F23" s="2" t="s">
        <v>47</v>
      </c>
      <c r="G23" s="2" t="s">
        <v>79</v>
      </c>
      <c r="H23" s="2" t="s">
        <v>190</v>
      </c>
      <c r="I23" s="2"/>
      <c r="J23" s="2"/>
    </row>
    <row r="24" spans="4:10" ht="30" x14ac:dyDescent="0.25">
      <c r="D24" s="3">
        <v>12</v>
      </c>
      <c r="E24" s="2" t="s">
        <v>14</v>
      </c>
      <c r="F24" s="2" t="s">
        <v>48</v>
      </c>
      <c r="G24" s="2" t="s">
        <v>80</v>
      </c>
      <c r="H24" s="2" t="s">
        <v>190</v>
      </c>
      <c r="I24" s="2"/>
      <c r="J24" s="2"/>
    </row>
    <row r="25" spans="4:10" ht="60" x14ac:dyDescent="0.25">
      <c r="D25" s="3">
        <v>13</v>
      </c>
      <c r="E25" s="2" t="s">
        <v>15</v>
      </c>
      <c r="F25" s="2" t="s">
        <v>49</v>
      </c>
      <c r="G25" s="2" t="s">
        <v>81</v>
      </c>
      <c r="H25" s="2" t="s">
        <v>191</v>
      </c>
      <c r="I25" s="2"/>
      <c r="J25" s="2" t="s">
        <v>196</v>
      </c>
    </row>
    <row r="26" spans="4:10" ht="30" x14ac:dyDescent="0.25">
      <c r="D26" s="3">
        <v>14</v>
      </c>
      <c r="E26" s="2" t="s">
        <v>16</v>
      </c>
      <c r="F26" s="2" t="s">
        <v>50</v>
      </c>
      <c r="G26" s="2" t="s">
        <v>82</v>
      </c>
      <c r="H26" s="2" t="s">
        <v>190</v>
      </c>
      <c r="I26" s="2"/>
      <c r="J26" s="2"/>
    </row>
    <row r="27" spans="4:10" ht="45" x14ac:dyDescent="0.25">
      <c r="D27" s="3">
        <v>15</v>
      </c>
      <c r="E27" s="2" t="s">
        <v>17</v>
      </c>
      <c r="F27" s="2" t="s">
        <v>51</v>
      </c>
      <c r="G27" s="2" t="s">
        <v>83</v>
      </c>
      <c r="H27" s="2" t="s">
        <v>190</v>
      </c>
      <c r="I27" s="2"/>
      <c r="J27" s="2"/>
    </row>
    <row r="28" spans="4:10" ht="30" x14ac:dyDescent="0.25">
      <c r="D28" s="3">
        <v>16</v>
      </c>
      <c r="E28" s="2" t="s">
        <v>18</v>
      </c>
      <c r="F28" s="2" t="s">
        <v>52</v>
      </c>
      <c r="G28" s="2" t="s">
        <v>84</v>
      </c>
      <c r="H28" s="2" t="s">
        <v>190</v>
      </c>
      <c r="I28" s="2"/>
      <c r="J28" s="2"/>
    </row>
    <row r="29" spans="4:10" ht="60" x14ac:dyDescent="0.25">
      <c r="D29" s="3">
        <v>17</v>
      </c>
      <c r="E29" s="2" t="s">
        <v>19</v>
      </c>
      <c r="F29" s="2" t="s">
        <v>53</v>
      </c>
      <c r="G29" s="2" t="s">
        <v>85</v>
      </c>
      <c r="H29" s="2" t="s">
        <v>191</v>
      </c>
      <c r="I29" s="2"/>
      <c r="J29" s="2" t="s">
        <v>196</v>
      </c>
    </row>
    <row r="30" spans="4:10" ht="60" x14ac:dyDescent="0.25">
      <c r="D30" s="3">
        <v>18</v>
      </c>
      <c r="E30" s="2" t="s">
        <v>20</v>
      </c>
      <c r="F30" s="2" t="s">
        <v>54</v>
      </c>
      <c r="G30" s="2" t="s">
        <v>86</v>
      </c>
      <c r="H30" s="2" t="s">
        <v>191</v>
      </c>
      <c r="I30" s="2"/>
      <c r="J30" s="2" t="s">
        <v>196</v>
      </c>
    </row>
    <row r="31" spans="4:10" ht="30" x14ac:dyDescent="0.25">
      <c r="D31" s="3">
        <v>19</v>
      </c>
      <c r="E31" s="2" t="s">
        <v>21</v>
      </c>
      <c r="F31" s="2" t="s">
        <v>55</v>
      </c>
      <c r="G31" s="2" t="s">
        <v>87</v>
      </c>
      <c r="H31" s="2" t="s">
        <v>191</v>
      </c>
      <c r="I31" s="2"/>
      <c r="J31" s="2"/>
    </row>
    <row r="32" spans="4:10" ht="30" x14ac:dyDescent="0.25">
      <c r="D32" s="3">
        <v>20</v>
      </c>
      <c r="E32" s="2" t="s">
        <v>22</v>
      </c>
      <c r="F32" s="2" t="s">
        <v>56</v>
      </c>
      <c r="G32" s="2" t="s">
        <v>88</v>
      </c>
      <c r="H32" s="2" t="s">
        <v>191</v>
      </c>
      <c r="I32" s="2"/>
      <c r="J32" s="2"/>
    </row>
    <row r="33" spans="4:10" ht="30" x14ac:dyDescent="0.25">
      <c r="D33" s="3">
        <v>21</v>
      </c>
      <c r="E33" s="2" t="s">
        <v>23</v>
      </c>
      <c r="F33" s="2" t="s">
        <v>57</v>
      </c>
      <c r="G33" s="2" t="s">
        <v>89</v>
      </c>
      <c r="H33" s="2" t="s">
        <v>190</v>
      </c>
      <c r="I33" s="2"/>
      <c r="J33" s="2"/>
    </row>
    <row r="34" spans="4:10" ht="45" x14ac:dyDescent="0.25">
      <c r="D34" s="3">
        <v>22</v>
      </c>
      <c r="E34" s="2" t="s">
        <v>24</v>
      </c>
      <c r="F34" s="2" t="s">
        <v>58</v>
      </c>
      <c r="G34" s="2" t="s">
        <v>90</v>
      </c>
      <c r="H34" s="2" t="s">
        <v>192</v>
      </c>
      <c r="I34" s="2"/>
      <c r="J34" s="2"/>
    </row>
    <row r="35" spans="4:10" ht="45" x14ac:dyDescent="0.25">
      <c r="D35" s="3">
        <v>23</v>
      </c>
      <c r="E35" s="2" t="s">
        <v>25</v>
      </c>
      <c r="F35" s="2" t="s">
        <v>59</v>
      </c>
      <c r="G35" s="2" t="s">
        <v>91</v>
      </c>
      <c r="H35" s="2" t="s">
        <v>192</v>
      </c>
      <c r="I35" s="2"/>
      <c r="J35" s="2"/>
    </row>
    <row r="36" spans="4:10" ht="45" x14ac:dyDescent="0.25">
      <c r="D36" s="3">
        <v>24</v>
      </c>
      <c r="E36" s="2" t="s">
        <v>26</v>
      </c>
      <c r="F36" s="2" t="s">
        <v>60</v>
      </c>
      <c r="G36" s="2" t="s">
        <v>92</v>
      </c>
      <c r="H36" s="2" t="s">
        <v>190</v>
      </c>
      <c r="I36" s="2"/>
      <c r="J36" s="2"/>
    </row>
    <row r="37" spans="4:10" ht="30" x14ac:dyDescent="0.25">
      <c r="D37" s="3">
        <v>25</v>
      </c>
      <c r="E37" s="2" t="s">
        <v>27</v>
      </c>
      <c r="F37" s="2" t="s">
        <v>61</v>
      </c>
      <c r="G37" s="2" t="s">
        <v>93</v>
      </c>
      <c r="H37" s="2" t="s">
        <v>192</v>
      </c>
      <c r="I37" s="2"/>
      <c r="J37" s="2"/>
    </row>
    <row r="38" spans="4:10" ht="30" x14ac:dyDescent="0.25">
      <c r="D38" s="3">
        <v>26</v>
      </c>
      <c r="E38" s="2" t="s">
        <v>28</v>
      </c>
      <c r="F38" s="2" t="s">
        <v>62</v>
      </c>
      <c r="G38" s="2" t="s">
        <v>94</v>
      </c>
      <c r="H38" s="2" t="s">
        <v>189</v>
      </c>
      <c r="I38" s="2"/>
      <c r="J38" s="2"/>
    </row>
    <row r="39" spans="4:10" ht="30" x14ac:dyDescent="0.25">
      <c r="D39" s="3">
        <v>27</v>
      </c>
      <c r="E39" s="2" t="s">
        <v>29</v>
      </c>
      <c r="F39" s="2" t="s">
        <v>63</v>
      </c>
      <c r="G39" s="2" t="s">
        <v>95</v>
      </c>
      <c r="H39" s="2" t="s">
        <v>192</v>
      </c>
      <c r="I39" s="2"/>
      <c r="J39" s="2"/>
    </row>
    <row r="40" spans="4:10" ht="45" x14ac:dyDescent="0.25">
      <c r="D40" s="3">
        <v>28</v>
      </c>
      <c r="E40" s="2" t="s">
        <v>30</v>
      </c>
      <c r="F40" s="2" t="s">
        <v>64</v>
      </c>
      <c r="G40" s="2" t="s">
        <v>96</v>
      </c>
      <c r="H40" s="2" t="s">
        <v>192</v>
      </c>
      <c r="I40" s="2"/>
      <c r="J40" s="2"/>
    </row>
    <row r="41" spans="4:10" ht="45" x14ac:dyDescent="0.25">
      <c r="D41" s="3">
        <v>29</v>
      </c>
      <c r="E41" s="2" t="s">
        <v>31</v>
      </c>
      <c r="F41" s="2" t="s">
        <v>65</v>
      </c>
      <c r="G41" s="2" t="s">
        <v>97</v>
      </c>
      <c r="H41" s="2" t="s">
        <v>193</v>
      </c>
      <c r="I41" s="2"/>
      <c r="J41" s="2"/>
    </row>
    <row r="42" spans="4:10" ht="30" x14ac:dyDescent="0.25">
      <c r="D42" s="3">
        <v>30</v>
      </c>
      <c r="E42" s="2" t="s">
        <v>32</v>
      </c>
      <c r="F42" s="2" t="s">
        <v>66</v>
      </c>
      <c r="G42" s="2" t="s">
        <v>98</v>
      </c>
      <c r="H42" s="2" t="s">
        <v>189</v>
      </c>
      <c r="I42" s="2"/>
      <c r="J42" s="2"/>
    </row>
    <row r="43" spans="4:10" ht="30" x14ac:dyDescent="0.25">
      <c r="D43" s="3">
        <v>31</v>
      </c>
      <c r="E43" s="2" t="s">
        <v>33</v>
      </c>
      <c r="F43" s="2" t="s">
        <v>67</v>
      </c>
      <c r="G43" s="2" t="s">
        <v>99</v>
      </c>
      <c r="H43" s="2" t="s">
        <v>189</v>
      </c>
      <c r="I43" s="2"/>
      <c r="J43" s="2"/>
    </row>
    <row r="44" spans="4:10" ht="45" x14ac:dyDescent="0.25">
      <c r="D44" s="3">
        <v>32</v>
      </c>
      <c r="E44" s="2" t="s">
        <v>34</v>
      </c>
      <c r="F44" s="2" t="s">
        <v>68</v>
      </c>
      <c r="G44" s="2" t="s">
        <v>100</v>
      </c>
      <c r="H44" s="2" t="s">
        <v>192</v>
      </c>
      <c r="I44" s="2"/>
      <c r="J44" s="2"/>
    </row>
    <row r="45" spans="4:10" ht="60" x14ac:dyDescent="0.25">
      <c r="D45" s="3">
        <v>33</v>
      </c>
      <c r="E45" s="2" t="s">
        <v>35</v>
      </c>
      <c r="F45" s="2" t="s">
        <v>69</v>
      </c>
      <c r="G45" s="2" t="s">
        <v>103</v>
      </c>
      <c r="H45" s="2" t="s">
        <v>192</v>
      </c>
      <c r="I45" s="2"/>
      <c r="J45" s="2"/>
    </row>
    <row r="46" spans="4:10" ht="45" x14ac:dyDescent="0.25">
      <c r="D46" s="3">
        <v>34</v>
      </c>
      <c r="E46" s="2" t="s">
        <v>36</v>
      </c>
      <c r="F46" s="2" t="s">
        <v>70</v>
      </c>
      <c r="G46" s="2" t="s">
        <v>101</v>
      </c>
      <c r="H46" s="2" t="s">
        <v>190</v>
      </c>
      <c r="I46" s="2"/>
      <c r="J46" s="2"/>
    </row>
    <row r="51" spans="6:7" x14ac:dyDescent="0.25">
      <c r="G51" t="s">
        <v>298</v>
      </c>
    </row>
    <row r="52" spans="6:7" x14ac:dyDescent="0.25">
      <c r="G52"/>
    </row>
    <row r="53" spans="6:7" x14ac:dyDescent="0.25">
      <c r="G53" t="s">
        <v>308</v>
      </c>
    </row>
    <row r="54" spans="6:7" x14ac:dyDescent="0.25">
      <c r="G54" t="s">
        <v>293</v>
      </c>
    </row>
    <row r="55" spans="6:7" x14ac:dyDescent="0.25">
      <c r="G55" t="s">
        <v>294</v>
      </c>
    </row>
    <row r="56" spans="6:7" x14ac:dyDescent="0.25">
      <c r="G56" t="s">
        <v>295</v>
      </c>
    </row>
    <row r="57" spans="6:7" x14ac:dyDescent="0.25">
      <c r="G57" t="s">
        <v>297</v>
      </c>
    </row>
    <row r="58" spans="6:7" x14ac:dyDescent="0.25">
      <c r="G58" t="s">
        <v>296</v>
      </c>
    </row>
    <row r="59" spans="6:7" x14ac:dyDescent="0.25">
      <c r="G59"/>
    </row>
    <row r="60" spans="6:7" x14ac:dyDescent="0.25">
      <c r="F60" s="1" t="s">
        <v>314</v>
      </c>
      <c r="G60" s="1" t="s">
        <v>310</v>
      </c>
    </row>
    <row r="61" spans="6:7" x14ac:dyDescent="0.25">
      <c r="F61" s="1" t="s">
        <v>314</v>
      </c>
      <c r="G61" s="1" t="s">
        <v>311</v>
      </c>
    </row>
    <row r="62" spans="6:7" x14ac:dyDescent="0.25">
      <c r="F62" s="1" t="s">
        <v>314</v>
      </c>
      <c r="G62" s="1" t="s">
        <v>312</v>
      </c>
    </row>
    <row r="63" spans="6:7" x14ac:dyDescent="0.25">
      <c r="F63" s="1" t="s">
        <v>314</v>
      </c>
      <c r="G63" s="1" t="s">
        <v>313</v>
      </c>
    </row>
    <row r="64" spans="6:7" x14ac:dyDescent="0.25">
      <c r="F64" s="1" t="s">
        <v>314</v>
      </c>
      <c r="G64" s="1" t="s">
        <v>315</v>
      </c>
    </row>
  </sheetData>
  <mergeCells count="1">
    <mergeCell ref="D9:J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8"/>
  <sheetViews>
    <sheetView workbookViewId="0">
      <selection activeCell="D6" sqref="D6:D8"/>
    </sheetView>
  </sheetViews>
  <sheetFormatPr baseColWidth="10" defaultRowHeight="15" x14ac:dyDescent="0.25"/>
  <cols>
    <col min="1" max="3" width="11.42578125" style="70"/>
    <col min="4" max="4" width="17" style="70" customWidth="1"/>
    <col min="5" max="16384" width="11.42578125" style="70"/>
  </cols>
  <sheetData>
    <row r="2" spans="2:4" x14ac:dyDescent="0.25">
      <c r="B2" s="70" t="s">
        <v>602</v>
      </c>
    </row>
    <row r="3" spans="2:4" x14ac:dyDescent="0.25">
      <c r="C3" s="70" t="s">
        <v>603</v>
      </c>
    </row>
    <row r="4" spans="2:4" x14ac:dyDescent="0.25">
      <c r="C4" s="70" t="s">
        <v>605</v>
      </c>
    </row>
    <row r="5" spans="2:4" x14ac:dyDescent="0.25">
      <c r="C5" s="70" t="s">
        <v>604</v>
      </c>
    </row>
    <row r="6" spans="2:4" x14ac:dyDescent="0.25">
      <c r="D6" s="70" t="s">
        <v>341</v>
      </c>
    </row>
    <row r="7" spans="2:4" x14ac:dyDescent="0.25">
      <c r="D7" s="70" t="s">
        <v>606</v>
      </c>
    </row>
    <row r="8" spans="2:4" x14ac:dyDescent="0.25">
      <c r="D8" s="70" t="s">
        <v>607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5"/>
  <sheetViews>
    <sheetView topLeftCell="A28" workbookViewId="0">
      <selection activeCell="B15" sqref="B15"/>
    </sheetView>
  </sheetViews>
  <sheetFormatPr baseColWidth="10" defaultRowHeight="15" x14ac:dyDescent="0.25"/>
  <cols>
    <col min="1" max="1" width="13.28515625" style="70" customWidth="1"/>
    <col min="2" max="2" width="27.140625" style="70" customWidth="1"/>
    <col min="3" max="4" width="14.42578125" style="70" customWidth="1"/>
    <col min="5" max="6" width="13" style="70" customWidth="1"/>
    <col min="7" max="8" width="13.42578125" style="70" customWidth="1"/>
    <col min="9" max="9" width="20.28515625" style="70" customWidth="1"/>
    <col min="10" max="16384" width="11.42578125" style="70"/>
  </cols>
  <sheetData>
    <row r="1" spans="1:2" ht="18.75" x14ac:dyDescent="0.3">
      <c r="A1" s="72" t="s">
        <v>357</v>
      </c>
    </row>
    <row r="2" spans="1:2" ht="18.75" x14ac:dyDescent="0.3">
      <c r="A2" s="72"/>
    </row>
    <row r="3" spans="1:2" ht="18.75" x14ac:dyDescent="0.3">
      <c r="A3" s="72" t="s">
        <v>342</v>
      </c>
    </row>
    <row r="4" spans="1:2" x14ac:dyDescent="0.25">
      <c r="A4" s="70" t="s">
        <v>563</v>
      </c>
      <c r="B4" s="76" t="s">
        <v>315</v>
      </c>
    </row>
    <row r="5" spans="1:2" x14ac:dyDescent="0.25">
      <c r="A5" s="70" t="s">
        <v>564</v>
      </c>
      <c r="B5" s="76" t="s">
        <v>338</v>
      </c>
    </row>
    <row r="6" spans="1:2" x14ac:dyDescent="0.25">
      <c r="A6" s="70" t="s">
        <v>565</v>
      </c>
      <c r="B6" s="70" t="s">
        <v>339</v>
      </c>
    </row>
    <row r="7" spans="1:2" x14ac:dyDescent="0.25">
      <c r="A7" s="70" t="s">
        <v>566</v>
      </c>
      <c r="B7" s="75" t="s">
        <v>314</v>
      </c>
    </row>
    <row r="8" spans="1:2" x14ac:dyDescent="0.25">
      <c r="A8" s="70" t="s">
        <v>567</v>
      </c>
      <c r="B8" s="76" t="s">
        <v>340</v>
      </c>
    </row>
    <row r="9" spans="1:2" x14ac:dyDescent="0.25">
      <c r="A9" s="70" t="s">
        <v>568</v>
      </c>
      <c r="B9" s="70" t="s">
        <v>189</v>
      </c>
    </row>
    <row r="36" spans="2:15" x14ac:dyDescent="0.25">
      <c r="B36" s="73" t="s">
        <v>343</v>
      </c>
      <c r="C36" s="257" t="s">
        <v>2</v>
      </c>
      <c r="D36" s="257"/>
      <c r="E36" s="257"/>
      <c r="F36" s="257"/>
      <c r="G36" s="257"/>
      <c r="H36" s="257"/>
      <c r="I36" s="254" t="s">
        <v>350</v>
      </c>
      <c r="J36" s="255"/>
      <c r="K36" s="255"/>
      <c r="L36" s="255"/>
      <c r="M36" s="255"/>
      <c r="N36" s="256"/>
    </row>
    <row r="37" spans="2:15" ht="68.25" customHeight="1" x14ac:dyDescent="0.25">
      <c r="B37" s="68" t="s">
        <v>315</v>
      </c>
      <c r="C37" s="258" t="s">
        <v>359</v>
      </c>
      <c r="D37" s="258"/>
      <c r="E37" s="258"/>
      <c r="F37" s="258"/>
      <c r="G37" s="258"/>
      <c r="H37" s="258"/>
      <c r="I37" s="259" t="s">
        <v>351</v>
      </c>
      <c r="J37" s="259"/>
      <c r="K37" s="259"/>
      <c r="L37" s="259"/>
      <c r="M37" s="259"/>
      <c r="N37" s="259"/>
      <c r="O37" s="70" t="s">
        <v>402</v>
      </c>
    </row>
    <row r="38" spans="2:15" ht="70.5" customHeight="1" x14ac:dyDescent="0.25">
      <c r="B38" s="68" t="s">
        <v>348</v>
      </c>
      <c r="C38" s="258" t="s">
        <v>344</v>
      </c>
      <c r="D38" s="258"/>
      <c r="E38" s="258"/>
      <c r="F38" s="258"/>
      <c r="G38" s="258"/>
      <c r="H38" s="258"/>
      <c r="I38" s="259" t="s">
        <v>352</v>
      </c>
      <c r="J38" s="259"/>
      <c r="K38" s="259"/>
      <c r="L38" s="259"/>
      <c r="M38" s="259"/>
      <c r="N38" s="259"/>
    </row>
    <row r="39" spans="2:15" ht="87" customHeight="1" x14ac:dyDescent="0.25">
      <c r="B39" s="68" t="s">
        <v>349</v>
      </c>
      <c r="C39" s="258" t="s">
        <v>358</v>
      </c>
      <c r="D39" s="258"/>
      <c r="E39" s="258"/>
      <c r="F39" s="258"/>
      <c r="G39" s="258"/>
      <c r="H39" s="258"/>
      <c r="I39" s="259" t="s">
        <v>353</v>
      </c>
      <c r="J39" s="259"/>
      <c r="K39" s="259"/>
      <c r="L39" s="259"/>
      <c r="M39" s="259"/>
      <c r="N39" s="259"/>
    </row>
    <row r="40" spans="2:15" ht="115.5" customHeight="1" x14ac:dyDescent="0.25">
      <c r="B40" s="68" t="s">
        <v>347</v>
      </c>
      <c r="C40" s="258" t="s">
        <v>356</v>
      </c>
      <c r="D40" s="258"/>
      <c r="E40" s="258"/>
      <c r="F40" s="258"/>
      <c r="G40" s="258"/>
      <c r="H40" s="258"/>
      <c r="I40" s="259" t="s">
        <v>354</v>
      </c>
      <c r="J40" s="259"/>
      <c r="K40" s="259"/>
      <c r="L40" s="259"/>
      <c r="M40" s="259"/>
      <c r="N40" s="259"/>
    </row>
    <row r="41" spans="2:15" ht="90.75" customHeight="1" x14ac:dyDescent="0.25">
      <c r="B41" s="68" t="s">
        <v>346</v>
      </c>
      <c r="C41" s="258" t="s">
        <v>345</v>
      </c>
      <c r="D41" s="258"/>
      <c r="E41" s="258"/>
      <c r="F41" s="258"/>
      <c r="G41" s="258"/>
      <c r="H41" s="258"/>
      <c r="I41" s="259" t="s">
        <v>355</v>
      </c>
      <c r="J41" s="259"/>
      <c r="K41" s="259"/>
      <c r="L41" s="259"/>
      <c r="M41" s="259"/>
      <c r="N41" s="259"/>
    </row>
    <row r="42" spans="2:15" ht="93.75" customHeight="1" x14ac:dyDescent="0.25">
      <c r="B42" s="68" t="s">
        <v>189</v>
      </c>
      <c r="C42" s="258" t="s">
        <v>360</v>
      </c>
      <c r="D42" s="258"/>
      <c r="E42" s="258"/>
      <c r="F42" s="258"/>
      <c r="G42" s="258"/>
      <c r="H42" s="258"/>
      <c r="I42" s="259"/>
      <c r="J42" s="259"/>
      <c r="K42" s="259"/>
      <c r="L42" s="259"/>
      <c r="M42" s="259"/>
      <c r="N42" s="259"/>
    </row>
    <row r="45" spans="2:15" x14ac:dyDescent="0.25">
      <c r="B45" s="70" t="s">
        <v>664</v>
      </c>
    </row>
    <row r="46" spans="2:15" x14ac:dyDescent="0.25">
      <c r="C46" s="260" t="s">
        <v>290</v>
      </c>
      <c r="D46" s="260"/>
      <c r="E46" s="260" t="s">
        <v>368</v>
      </c>
      <c r="F46" s="260"/>
      <c r="G46" s="260" t="s">
        <v>291</v>
      </c>
      <c r="H46" s="260"/>
      <c r="I46" s="260" t="s">
        <v>369</v>
      </c>
      <c r="J46" s="260"/>
    </row>
    <row r="47" spans="2:15" ht="30" customHeight="1" x14ac:dyDescent="0.25">
      <c r="B47" s="172" t="s">
        <v>315</v>
      </c>
      <c r="C47" s="252" t="s">
        <v>680</v>
      </c>
      <c r="D47" s="252"/>
      <c r="E47" s="253"/>
      <c r="F47" s="253"/>
      <c r="G47" s="253"/>
      <c r="H47" s="253"/>
      <c r="I47" s="253"/>
      <c r="J47" s="253"/>
    </row>
    <row r="48" spans="2:15" ht="21" customHeight="1" x14ac:dyDescent="0.25">
      <c r="B48" s="172"/>
      <c r="C48" s="252" t="s">
        <v>669</v>
      </c>
      <c r="D48" s="252"/>
      <c r="E48" s="253"/>
      <c r="F48" s="253"/>
      <c r="G48" s="253"/>
      <c r="H48" s="253"/>
      <c r="I48" s="253"/>
      <c r="J48" s="253"/>
    </row>
    <row r="49" spans="2:10" ht="23.25" customHeight="1" x14ac:dyDescent="0.25">
      <c r="B49" s="172"/>
      <c r="C49" s="252" t="s">
        <v>670</v>
      </c>
      <c r="D49" s="252"/>
      <c r="E49" s="253"/>
      <c r="F49" s="253"/>
      <c r="G49" s="253"/>
      <c r="H49" s="253"/>
      <c r="I49" s="253"/>
      <c r="J49" s="253"/>
    </row>
    <row r="50" spans="2:10" ht="22.5" customHeight="1" x14ac:dyDescent="0.25">
      <c r="B50" s="172"/>
      <c r="C50" s="252" t="s">
        <v>671</v>
      </c>
      <c r="D50" s="252"/>
      <c r="E50" s="253"/>
      <c r="F50" s="253"/>
      <c r="G50" s="253"/>
      <c r="H50" s="253"/>
      <c r="I50" s="253"/>
      <c r="J50" s="253"/>
    </row>
    <row r="51" spans="2:10" ht="41.25" customHeight="1" x14ac:dyDescent="0.25">
      <c r="B51" s="172"/>
      <c r="C51" s="252" t="s">
        <v>674</v>
      </c>
      <c r="D51" s="252"/>
      <c r="E51" s="253"/>
      <c r="F51" s="253"/>
      <c r="G51" s="253"/>
      <c r="H51" s="253"/>
      <c r="I51" s="253"/>
      <c r="J51" s="253"/>
    </row>
    <row r="52" spans="2:10" ht="24.75" customHeight="1" x14ac:dyDescent="0.25">
      <c r="B52" s="172"/>
      <c r="C52" s="252" t="s">
        <v>672</v>
      </c>
      <c r="D52" s="252"/>
      <c r="E52" s="253"/>
      <c r="F52" s="253"/>
      <c r="G52" s="253"/>
      <c r="H52" s="253"/>
      <c r="I52" s="253"/>
      <c r="J52" s="253"/>
    </row>
    <row r="53" spans="2:10" ht="33" customHeight="1" x14ac:dyDescent="0.25">
      <c r="B53" s="173" t="s">
        <v>338</v>
      </c>
      <c r="C53" s="252" t="s">
        <v>675</v>
      </c>
      <c r="D53" s="252"/>
      <c r="E53" s="253"/>
      <c r="F53" s="253"/>
      <c r="G53" s="253"/>
      <c r="H53" s="253"/>
      <c r="I53" s="253"/>
      <c r="J53" s="253"/>
    </row>
    <row r="54" spans="2:10" ht="33" customHeight="1" x14ac:dyDescent="0.25">
      <c r="B54" s="173"/>
      <c r="C54" s="252" t="s">
        <v>676</v>
      </c>
      <c r="D54" s="252"/>
      <c r="E54" s="253"/>
      <c r="F54" s="253"/>
      <c r="G54" s="253"/>
      <c r="H54" s="253"/>
      <c r="I54" s="253"/>
      <c r="J54" s="253"/>
    </row>
    <row r="55" spans="2:10" ht="33" customHeight="1" x14ac:dyDescent="0.25">
      <c r="B55" s="173"/>
      <c r="C55" s="252" t="s">
        <v>678</v>
      </c>
      <c r="D55" s="252"/>
      <c r="E55" s="253"/>
      <c r="F55" s="253"/>
      <c r="G55" s="253"/>
      <c r="H55" s="253"/>
      <c r="I55" s="253"/>
      <c r="J55" s="253"/>
    </row>
    <row r="56" spans="2:10" ht="33" customHeight="1" x14ac:dyDescent="0.25">
      <c r="B56" s="173"/>
      <c r="C56" s="252" t="s">
        <v>677</v>
      </c>
      <c r="D56" s="252"/>
      <c r="E56" s="253"/>
      <c r="F56" s="253"/>
      <c r="G56" s="253"/>
      <c r="H56" s="253"/>
      <c r="I56" s="253"/>
      <c r="J56" s="253"/>
    </row>
    <row r="57" spans="2:10" ht="33" customHeight="1" x14ac:dyDescent="0.25">
      <c r="B57" s="173"/>
      <c r="C57" s="252" t="s">
        <v>679</v>
      </c>
      <c r="D57" s="252"/>
      <c r="E57" s="253"/>
      <c r="F57" s="253"/>
      <c r="G57" s="253"/>
      <c r="H57" s="253"/>
      <c r="I57" s="253"/>
      <c r="J57" s="253"/>
    </row>
    <row r="58" spans="2:10" ht="33" customHeight="1" x14ac:dyDescent="0.25">
      <c r="B58" s="172" t="s">
        <v>339</v>
      </c>
      <c r="C58" s="252" t="s">
        <v>673</v>
      </c>
      <c r="D58" s="252"/>
      <c r="E58" s="253"/>
      <c r="F58" s="253"/>
      <c r="G58" s="253"/>
      <c r="H58" s="253"/>
      <c r="I58" s="253"/>
      <c r="J58" s="253"/>
    </row>
    <row r="59" spans="2:10" x14ac:dyDescent="0.25">
      <c r="B59" s="172"/>
      <c r="C59" s="252"/>
      <c r="D59" s="252"/>
      <c r="E59" s="253"/>
      <c r="F59" s="253"/>
      <c r="G59" s="253"/>
      <c r="H59" s="253"/>
      <c r="I59" s="253"/>
      <c r="J59" s="253"/>
    </row>
    <row r="60" spans="2:10" x14ac:dyDescent="0.25">
      <c r="B60" s="172"/>
      <c r="C60" s="252"/>
      <c r="D60" s="252"/>
      <c r="E60" s="253"/>
      <c r="F60" s="253"/>
      <c r="G60" s="253"/>
      <c r="H60" s="253"/>
      <c r="I60" s="253"/>
      <c r="J60" s="253"/>
    </row>
    <row r="61" spans="2:10" x14ac:dyDescent="0.25">
      <c r="B61" s="172"/>
      <c r="C61" s="252"/>
      <c r="D61" s="252"/>
      <c r="E61" s="253"/>
      <c r="F61" s="253"/>
      <c r="G61" s="253"/>
      <c r="H61" s="253"/>
      <c r="I61" s="253"/>
      <c r="J61" s="253"/>
    </row>
    <row r="62" spans="2:10" ht="56.25" customHeight="1" x14ac:dyDescent="0.25">
      <c r="B62" s="174" t="s">
        <v>314</v>
      </c>
      <c r="C62" s="252" t="s">
        <v>665</v>
      </c>
      <c r="D62" s="252"/>
      <c r="E62" s="253"/>
      <c r="F62" s="253"/>
      <c r="G62" s="253"/>
      <c r="H62" s="253"/>
      <c r="I62" s="253"/>
      <c r="J62" s="253"/>
    </row>
    <row r="63" spans="2:10" x14ac:dyDescent="0.25">
      <c r="B63" s="174"/>
      <c r="C63" s="252"/>
      <c r="D63" s="252"/>
      <c r="E63" s="253"/>
      <c r="F63" s="253"/>
      <c r="G63" s="253"/>
      <c r="H63" s="253"/>
      <c r="I63" s="253"/>
      <c r="J63" s="253"/>
    </row>
    <row r="64" spans="2:10" x14ac:dyDescent="0.25">
      <c r="B64" s="174"/>
      <c r="C64" s="252"/>
      <c r="D64" s="252"/>
      <c r="E64" s="253"/>
      <c r="F64" s="253"/>
      <c r="G64" s="253"/>
      <c r="H64" s="253"/>
      <c r="I64" s="253"/>
      <c r="J64" s="253"/>
    </row>
    <row r="65" spans="2:10" x14ac:dyDescent="0.25">
      <c r="B65" s="174"/>
      <c r="C65" s="252"/>
      <c r="D65" s="252"/>
      <c r="E65" s="253"/>
      <c r="F65" s="253"/>
      <c r="G65" s="253"/>
      <c r="H65" s="253"/>
      <c r="I65" s="253"/>
      <c r="J65" s="253"/>
    </row>
    <row r="66" spans="2:10" ht="35.25" customHeight="1" x14ac:dyDescent="0.25">
      <c r="B66" s="172" t="s">
        <v>340</v>
      </c>
      <c r="C66" s="252" t="s">
        <v>667</v>
      </c>
      <c r="D66" s="252"/>
      <c r="E66" s="253"/>
      <c r="F66" s="253"/>
      <c r="G66" s="253"/>
      <c r="H66" s="253"/>
      <c r="I66" s="253"/>
      <c r="J66" s="253"/>
    </row>
    <row r="67" spans="2:10" ht="35.25" customHeight="1" x14ac:dyDescent="0.25">
      <c r="B67" s="172"/>
      <c r="C67" s="252" t="s">
        <v>668</v>
      </c>
      <c r="D67" s="252"/>
      <c r="E67" s="253"/>
      <c r="F67" s="253"/>
      <c r="G67" s="253"/>
      <c r="H67" s="253"/>
      <c r="I67" s="253"/>
      <c r="J67" s="253"/>
    </row>
    <row r="68" spans="2:10" x14ac:dyDescent="0.25">
      <c r="B68" s="172"/>
      <c r="C68" s="252"/>
      <c r="D68" s="252"/>
      <c r="E68" s="253"/>
      <c r="F68" s="253"/>
      <c r="G68" s="253"/>
      <c r="H68" s="253"/>
      <c r="I68" s="253"/>
      <c r="J68" s="253"/>
    </row>
    <row r="69" spans="2:10" x14ac:dyDescent="0.25">
      <c r="B69" s="172"/>
      <c r="C69" s="252"/>
      <c r="D69" s="252"/>
      <c r="E69" s="253"/>
      <c r="F69" s="253"/>
      <c r="G69" s="253"/>
      <c r="H69" s="253"/>
      <c r="I69" s="253"/>
      <c r="J69" s="253"/>
    </row>
    <row r="70" spans="2:10" ht="34.5" customHeight="1" x14ac:dyDescent="0.25">
      <c r="B70" s="172" t="s">
        <v>189</v>
      </c>
      <c r="C70" s="252" t="s">
        <v>666</v>
      </c>
      <c r="D70" s="252"/>
      <c r="E70" s="253"/>
      <c r="F70" s="253"/>
      <c r="G70" s="253"/>
      <c r="H70" s="253"/>
      <c r="I70" s="253"/>
      <c r="J70" s="253"/>
    </row>
    <row r="71" spans="2:10" x14ac:dyDescent="0.25">
      <c r="B71" s="172"/>
      <c r="C71" s="252"/>
      <c r="D71" s="252"/>
      <c r="E71" s="253"/>
      <c r="F71" s="253"/>
      <c r="G71" s="253"/>
      <c r="H71" s="253"/>
      <c r="I71" s="253"/>
      <c r="J71" s="253"/>
    </row>
    <row r="72" spans="2:10" x14ac:dyDescent="0.25">
      <c r="B72" s="172"/>
      <c r="C72" s="252"/>
      <c r="D72" s="252"/>
      <c r="E72" s="253"/>
      <c r="F72" s="253"/>
      <c r="G72" s="253"/>
      <c r="H72" s="253"/>
      <c r="I72" s="253"/>
      <c r="J72" s="253"/>
    </row>
    <row r="73" spans="2:10" x14ac:dyDescent="0.25">
      <c r="B73" s="172"/>
      <c r="C73" s="252"/>
      <c r="D73" s="252"/>
      <c r="E73" s="253"/>
      <c r="F73" s="253"/>
      <c r="G73" s="253"/>
      <c r="H73" s="253"/>
      <c r="I73" s="253"/>
      <c r="J73" s="253"/>
    </row>
    <row r="74" spans="2:10" x14ac:dyDescent="0.25">
      <c r="B74" s="172"/>
      <c r="C74" s="252"/>
      <c r="D74" s="252"/>
      <c r="E74" s="253"/>
      <c r="F74" s="253"/>
      <c r="G74" s="253"/>
      <c r="H74" s="253"/>
      <c r="I74" s="253"/>
      <c r="J74" s="253"/>
    </row>
    <row r="75" spans="2:10" x14ac:dyDescent="0.25">
      <c r="B75" s="172"/>
      <c r="C75" s="252"/>
      <c r="D75" s="252"/>
      <c r="E75" s="253"/>
      <c r="F75" s="253"/>
      <c r="G75" s="253"/>
      <c r="H75" s="253"/>
      <c r="I75" s="253"/>
      <c r="J75" s="253"/>
    </row>
  </sheetData>
  <mergeCells count="134">
    <mergeCell ref="C51:D51"/>
    <mergeCell ref="E51:F51"/>
    <mergeCell ref="G51:H51"/>
    <mergeCell ref="I51:J51"/>
    <mergeCell ref="C75:D75"/>
    <mergeCell ref="E75:F75"/>
    <mergeCell ref="G75:H75"/>
    <mergeCell ref="I75:J75"/>
    <mergeCell ref="I46:J46"/>
    <mergeCell ref="G46:H46"/>
    <mergeCell ref="E46:F46"/>
    <mergeCell ref="C46:D46"/>
    <mergeCell ref="C49:D49"/>
    <mergeCell ref="E49:F49"/>
    <mergeCell ref="G49:H49"/>
    <mergeCell ref="I49:J49"/>
    <mergeCell ref="C50:D50"/>
    <mergeCell ref="E50:F50"/>
    <mergeCell ref="G50:H50"/>
    <mergeCell ref="I50:J50"/>
    <mergeCell ref="C73:D73"/>
    <mergeCell ref="E73:F73"/>
    <mergeCell ref="G73:H73"/>
    <mergeCell ref="I73:J73"/>
    <mergeCell ref="C74:D74"/>
    <mergeCell ref="E74:F74"/>
    <mergeCell ref="G74:H74"/>
    <mergeCell ref="I74:J74"/>
    <mergeCell ref="C71:D71"/>
    <mergeCell ref="E71:F71"/>
    <mergeCell ref="G71:H71"/>
    <mergeCell ref="I71:J71"/>
    <mergeCell ref="C72:D72"/>
    <mergeCell ref="E72:F72"/>
    <mergeCell ref="G72:H72"/>
    <mergeCell ref="I72:J72"/>
    <mergeCell ref="C69:D69"/>
    <mergeCell ref="E69:F69"/>
    <mergeCell ref="G69:H69"/>
    <mergeCell ref="I69:J69"/>
    <mergeCell ref="C70:D70"/>
    <mergeCell ref="E70:F70"/>
    <mergeCell ref="G70:H70"/>
    <mergeCell ref="I70:J70"/>
    <mergeCell ref="C67:D67"/>
    <mergeCell ref="E67:F67"/>
    <mergeCell ref="G67:H67"/>
    <mergeCell ref="I67:J67"/>
    <mergeCell ref="C68:D68"/>
    <mergeCell ref="E68:F68"/>
    <mergeCell ref="G68:H68"/>
    <mergeCell ref="I68:J68"/>
    <mergeCell ref="C65:D65"/>
    <mergeCell ref="E65:F65"/>
    <mergeCell ref="G65:H65"/>
    <mergeCell ref="I65:J65"/>
    <mergeCell ref="C66:D66"/>
    <mergeCell ref="E66:F66"/>
    <mergeCell ref="G66:H66"/>
    <mergeCell ref="I66:J66"/>
    <mergeCell ref="C63:D63"/>
    <mergeCell ref="E63:F63"/>
    <mergeCell ref="G63:H63"/>
    <mergeCell ref="I63:J63"/>
    <mergeCell ref="C64:D64"/>
    <mergeCell ref="E64:F64"/>
    <mergeCell ref="G64:H64"/>
    <mergeCell ref="I64:J64"/>
    <mergeCell ref="C61:D61"/>
    <mergeCell ref="E61:F61"/>
    <mergeCell ref="G61:H61"/>
    <mergeCell ref="I61:J61"/>
    <mergeCell ref="C62:D62"/>
    <mergeCell ref="E62:F62"/>
    <mergeCell ref="G62:H62"/>
    <mergeCell ref="I62:J62"/>
    <mergeCell ref="C59:D59"/>
    <mergeCell ref="E59:F59"/>
    <mergeCell ref="G59:H59"/>
    <mergeCell ref="I59:J59"/>
    <mergeCell ref="C60:D60"/>
    <mergeCell ref="E60:F60"/>
    <mergeCell ref="G60:H60"/>
    <mergeCell ref="I60:J60"/>
    <mergeCell ref="C56:D56"/>
    <mergeCell ref="E56:F56"/>
    <mergeCell ref="G56:H56"/>
    <mergeCell ref="I56:J56"/>
    <mergeCell ref="C58:D58"/>
    <mergeCell ref="E58:F58"/>
    <mergeCell ref="G58:H58"/>
    <mergeCell ref="I58:J58"/>
    <mergeCell ref="C57:D57"/>
    <mergeCell ref="E57:F57"/>
    <mergeCell ref="G57:H57"/>
    <mergeCell ref="I57:J57"/>
    <mergeCell ref="C54:D54"/>
    <mergeCell ref="E54:F54"/>
    <mergeCell ref="G54:H54"/>
    <mergeCell ref="I54:J54"/>
    <mergeCell ref="C55:D55"/>
    <mergeCell ref="E55:F55"/>
    <mergeCell ref="G55:H55"/>
    <mergeCell ref="I55:J55"/>
    <mergeCell ref="C52:D52"/>
    <mergeCell ref="E52:F52"/>
    <mergeCell ref="G52:H52"/>
    <mergeCell ref="I52:J52"/>
    <mergeCell ref="C53:D53"/>
    <mergeCell ref="E53:F53"/>
    <mergeCell ref="G53:H53"/>
    <mergeCell ref="I53:J53"/>
    <mergeCell ref="C47:D47"/>
    <mergeCell ref="E47:F47"/>
    <mergeCell ref="G47:H47"/>
    <mergeCell ref="I47:J47"/>
    <mergeCell ref="C48:D48"/>
    <mergeCell ref="E48:F48"/>
    <mergeCell ref="G48:H48"/>
    <mergeCell ref="I48:J48"/>
    <mergeCell ref="I36:N36"/>
    <mergeCell ref="C36:H36"/>
    <mergeCell ref="C37:H37"/>
    <mergeCell ref="C38:H38"/>
    <mergeCell ref="C39:H39"/>
    <mergeCell ref="C40:H40"/>
    <mergeCell ref="C42:H42"/>
    <mergeCell ref="I42:N42"/>
    <mergeCell ref="C41:H41"/>
    <mergeCell ref="I37:N37"/>
    <mergeCell ref="I38:N38"/>
    <mergeCell ref="I39:N39"/>
    <mergeCell ref="I40:N40"/>
    <mergeCell ref="I41:N41"/>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9"/>
  <sheetViews>
    <sheetView topLeftCell="A34" workbookViewId="0">
      <selection activeCell="B12" sqref="B12:K12"/>
    </sheetView>
  </sheetViews>
  <sheetFormatPr baseColWidth="10" defaultRowHeight="15" x14ac:dyDescent="0.25"/>
  <cols>
    <col min="1" max="1" width="6.42578125" style="70" customWidth="1"/>
    <col min="2" max="2" width="16.7109375" style="70" customWidth="1"/>
    <col min="3" max="3" width="26.28515625" style="70" customWidth="1"/>
    <col min="4" max="4" width="14.5703125" style="70" customWidth="1"/>
    <col min="5" max="5" width="14.28515625" style="70" customWidth="1"/>
    <col min="6" max="7" width="11.42578125" style="70"/>
    <col min="8" max="8" width="20.140625" style="70" customWidth="1"/>
    <col min="9" max="11" width="11.42578125" style="70"/>
    <col min="12" max="12" width="13.7109375" style="70" customWidth="1"/>
    <col min="13" max="16384" width="11.42578125" style="70"/>
  </cols>
  <sheetData>
    <row r="1" spans="1:11" ht="18.75" x14ac:dyDescent="0.3">
      <c r="A1" s="72" t="s">
        <v>357</v>
      </c>
    </row>
    <row r="2" spans="1:11" ht="18.75" x14ac:dyDescent="0.3">
      <c r="A2" s="59" t="s">
        <v>390</v>
      </c>
    </row>
    <row r="4" spans="1:11" x14ac:dyDescent="0.25">
      <c r="B4" s="69" t="s">
        <v>401</v>
      </c>
    </row>
    <row r="5" spans="1:11" ht="49.5" customHeight="1" x14ac:dyDescent="0.25">
      <c r="C5" s="271" t="s">
        <v>393</v>
      </c>
      <c r="D5" s="271"/>
      <c r="E5" s="271"/>
      <c r="F5" s="271"/>
      <c r="G5" s="271"/>
      <c r="H5" s="271"/>
      <c r="I5" s="271"/>
      <c r="J5" s="271"/>
      <c r="K5" s="271"/>
    </row>
    <row r="7" spans="1:11" x14ac:dyDescent="0.25">
      <c r="B7" s="69" t="s">
        <v>391</v>
      </c>
    </row>
    <row r="8" spans="1:11" ht="81" customHeight="1" x14ac:dyDescent="0.25">
      <c r="C8" s="272" t="s">
        <v>392</v>
      </c>
      <c r="D8" s="272"/>
      <c r="E8" s="272"/>
      <c r="F8" s="272"/>
      <c r="G8" s="272"/>
      <c r="H8" s="272"/>
      <c r="I8" s="272"/>
      <c r="J8" s="272"/>
      <c r="K8" s="272"/>
    </row>
    <row r="9" spans="1:11" ht="20.25" customHeight="1" x14ac:dyDescent="0.25">
      <c r="B9" s="69" t="s">
        <v>489</v>
      </c>
      <c r="C9" s="117"/>
      <c r="D9" s="117"/>
      <c r="E9" s="117"/>
      <c r="F9" s="117"/>
      <c r="G9" s="117"/>
      <c r="H9" s="117"/>
      <c r="I9" s="117"/>
      <c r="J9" s="117"/>
      <c r="K9" s="117"/>
    </row>
    <row r="11" spans="1:11" ht="49.5" customHeight="1" x14ac:dyDescent="0.25">
      <c r="B11" s="272" t="s">
        <v>394</v>
      </c>
      <c r="C11" s="272"/>
      <c r="D11" s="272"/>
      <c r="E11" s="272"/>
      <c r="F11" s="272"/>
      <c r="G11" s="272"/>
      <c r="H11" s="272"/>
      <c r="I11" s="272"/>
      <c r="J11" s="272"/>
      <c r="K11" s="272"/>
    </row>
    <row r="12" spans="1:11" ht="50.25" customHeight="1" x14ac:dyDescent="0.25">
      <c r="B12" s="272" t="s">
        <v>395</v>
      </c>
      <c r="C12" s="272"/>
      <c r="D12" s="272"/>
      <c r="E12" s="272"/>
      <c r="F12" s="272"/>
      <c r="G12" s="272"/>
      <c r="H12" s="272"/>
      <c r="I12" s="272"/>
      <c r="J12" s="272"/>
      <c r="K12" s="272"/>
    </row>
    <row r="15" spans="1:11" x14ac:dyDescent="0.25">
      <c r="C15" s="69" t="s">
        <v>396</v>
      </c>
    </row>
    <row r="16" spans="1:11" x14ac:dyDescent="0.25">
      <c r="C16" s="70" t="s">
        <v>398</v>
      </c>
    </row>
    <row r="17" spans="3:17" x14ac:dyDescent="0.25">
      <c r="C17" s="70" t="s">
        <v>191</v>
      </c>
    </row>
    <row r="18" spans="3:17" x14ac:dyDescent="0.25">
      <c r="C18" s="70" t="s">
        <v>17</v>
      </c>
    </row>
    <row r="19" spans="3:17" x14ac:dyDescent="0.25">
      <c r="C19" s="70" t="s">
        <v>397</v>
      </c>
    </row>
    <row r="21" spans="3:17" x14ac:dyDescent="0.25">
      <c r="C21" s="264" t="s">
        <v>447</v>
      </c>
      <c r="D21" s="264" t="s">
        <v>448</v>
      </c>
      <c r="E21" s="264"/>
      <c r="F21" s="264"/>
      <c r="G21" s="270" t="s">
        <v>449</v>
      </c>
    </row>
    <row r="22" spans="3:17" x14ac:dyDescent="0.25">
      <c r="C22" s="264"/>
      <c r="D22" s="106" t="s">
        <v>443</v>
      </c>
      <c r="E22" s="106" t="s">
        <v>450</v>
      </c>
      <c r="F22" s="106" t="s">
        <v>451</v>
      </c>
      <c r="G22" s="270"/>
    </row>
    <row r="23" spans="3:17" ht="39.75" customHeight="1" x14ac:dyDescent="0.25">
      <c r="C23" s="114" t="s">
        <v>452</v>
      </c>
      <c r="D23" s="95">
        <v>2</v>
      </c>
      <c r="E23" s="95">
        <v>2</v>
      </c>
      <c r="F23" s="95">
        <v>3</v>
      </c>
      <c r="G23" s="71">
        <f>SUM(D23:F23)</f>
        <v>7</v>
      </c>
    </row>
    <row r="24" spans="3:17" ht="24.75" x14ac:dyDescent="0.25">
      <c r="C24" s="114" t="s">
        <v>453</v>
      </c>
      <c r="D24" s="95">
        <v>1</v>
      </c>
      <c r="E24" s="95">
        <v>1</v>
      </c>
      <c r="F24" s="95">
        <v>2</v>
      </c>
      <c r="G24" s="71">
        <f>SUM(D24:F24)</f>
        <v>4</v>
      </c>
    </row>
    <row r="25" spans="3:17" ht="24.75" x14ac:dyDescent="0.25">
      <c r="C25" s="114" t="s">
        <v>454</v>
      </c>
      <c r="D25" s="95">
        <v>1</v>
      </c>
      <c r="E25" s="95">
        <v>1</v>
      </c>
      <c r="F25" s="95">
        <v>1</v>
      </c>
      <c r="G25" s="71">
        <f>SUM(D25:F25)</f>
        <v>3</v>
      </c>
    </row>
    <row r="26" spans="3:17" x14ac:dyDescent="0.25">
      <c r="C26" s="114" t="s">
        <v>455</v>
      </c>
      <c r="D26" s="95">
        <v>1</v>
      </c>
      <c r="E26" s="95">
        <v>4</v>
      </c>
      <c r="F26" s="95">
        <v>1</v>
      </c>
      <c r="G26" s="71">
        <f>SUM(D26:F26)</f>
        <v>6</v>
      </c>
    </row>
    <row r="27" spans="3:17" x14ac:dyDescent="0.25">
      <c r="C27" s="114" t="s">
        <v>458</v>
      </c>
      <c r="D27" s="95">
        <v>2</v>
      </c>
      <c r="E27" s="95">
        <v>2</v>
      </c>
      <c r="F27" s="95">
        <v>3</v>
      </c>
      <c r="G27" s="71">
        <v>7</v>
      </c>
    </row>
    <row r="28" spans="3:17" x14ac:dyDescent="0.25">
      <c r="C28" s="115" t="s">
        <v>142</v>
      </c>
      <c r="D28" s="94">
        <f>SUM(D23:D27)</f>
        <v>7</v>
      </c>
      <c r="E28" s="94">
        <f>SUM(E23:E27)</f>
        <v>10</v>
      </c>
      <c r="F28" s="94">
        <f>SUM(F23:F27)</f>
        <v>10</v>
      </c>
      <c r="G28" s="94">
        <f>SUM(G23:G27)</f>
        <v>27</v>
      </c>
    </row>
    <row r="31" spans="3:17" ht="23.25" customHeight="1" x14ac:dyDescent="0.25">
      <c r="H31" s="264" t="s">
        <v>447</v>
      </c>
      <c r="I31" s="270" t="s">
        <v>449</v>
      </c>
      <c r="J31" s="270" t="s">
        <v>446</v>
      </c>
      <c r="K31" s="107" t="s">
        <v>481</v>
      </c>
      <c r="L31" s="108" t="s">
        <v>482</v>
      </c>
      <c r="M31" s="108" t="s">
        <v>483</v>
      </c>
      <c r="N31" s="108" t="s">
        <v>484</v>
      </c>
      <c r="O31" s="108" t="s">
        <v>485</v>
      </c>
    </row>
    <row r="32" spans="3:17" ht="24.75" x14ac:dyDescent="0.25">
      <c r="H32" s="264"/>
      <c r="I32" s="270"/>
      <c r="J32" s="270"/>
      <c r="K32" s="109">
        <v>1</v>
      </c>
      <c r="L32" s="109" t="s">
        <v>486</v>
      </c>
      <c r="M32" s="109" t="s">
        <v>488</v>
      </c>
      <c r="N32" s="110" t="s">
        <v>487</v>
      </c>
      <c r="O32" s="109">
        <v>0</v>
      </c>
      <c r="P32" s="104"/>
      <c r="Q32" s="104"/>
    </row>
    <row r="33" spans="8:15" ht="35.25" customHeight="1" x14ac:dyDescent="0.25">
      <c r="H33" s="91" t="s">
        <v>452</v>
      </c>
      <c r="I33" s="71">
        <f>G23</f>
        <v>7</v>
      </c>
      <c r="J33" s="105">
        <v>29</v>
      </c>
      <c r="K33" s="105">
        <f>J33*100%</f>
        <v>29</v>
      </c>
      <c r="L33" s="105">
        <f>J33*70%</f>
        <v>20.299999999999997</v>
      </c>
      <c r="M33" s="105">
        <f>K33*50%</f>
        <v>14.5</v>
      </c>
      <c r="N33" s="105">
        <f>K33*25%</f>
        <v>7.25</v>
      </c>
      <c r="O33" s="105">
        <v>0</v>
      </c>
    </row>
    <row r="34" spans="8:15" ht="35.25" customHeight="1" x14ac:dyDescent="0.25">
      <c r="H34" s="91" t="s">
        <v>453</v>
      </c>
      <c r="I34" s="71">
        <f>G24</f>
        <v>4</v>
      </c>
      <c r="J34" s="105">
        <v>16</v>
      </c>
      <c r="K34" s="105">
        <f>J34*100%</f>
        <v>16</v>
      </c>
      <c r="L34" s="105">
        <f>J34*70%</f>
        <v>11.2</v>
      </c>
      <c r="M34" s="105">
        <f>K34*50%</f>
        <v>8</v>
      </c>
      <c r="N34" s="105">
        <f>K34*25%</f>
        <v>4</v>
      </c>
      <c r="O34" s="105">
        <v>0</v>
      </c>
    </row>
    <row r="35" spans="8:15" ht="35.25" customHeight="1" x14ac:dyDescent="0.25">
      <c r="H35" s="91" t="s">
        <v>454</v>
      </c>
      <c r="I35" s="71">
        <f>G25</f>
        <v>3</v>
      </c>
      <c r="J35" s="105">
        <v>13</v>
      </c>
      <c r="K35" s="105">
        <f>J35*100%</f>
        <v>13</v>
      </c>
      <c r="L35" s="105">
        <f>J35*70%</f>
        <v>9.1</v>
      </c>
      <c r="M35" s="105">
        <f>K35*50%</f>
        <v>6.5</v>
      </c>
      <c r="N35" s="105">
        <f>K35*25%</f>
        <v>3.25</v>
      </c>
      <c r="O35" s="105">
        <v>0</v>
      </c>
    </row>
    <row r="36" spans="8:15" ht="35.25" customHeight="1" x14ac:dyDescent="0.25">
      <c r="H36" s="91" t="s">
        <v>455</v>
      </c>
      <c r="I36" s="71">
        <f>G26</f>
        <v>6</v>
      </c>
      <c r="J36" s="105">
        <v>30</v>
      </c>
      <c r="K36" s="105">
        <f>J36*100%</f>
        <v>30</v>
      </c>
      <c r="L36" s="105">
        <f>J36*70%</f>
        <v>21</v>
      </c>
      <c r="M36" s="105">
        <f>K36*50%</f>
        <v>15</v>
      </c>
      <c r="N36" s="105">
        <f>K36*25%</f>
        <v>7.5</v>
      </c>
      <c r="O36" s="105">
        <v>0</v>
      </c>
    </row>
    <row r="37" spans="8:15" x14ac:dyDescent="0.25">
      <c r="H37" s="91" t="s">
        <v>458</v>
      </c>
      <c r="I37" s="71">
        <v>7</v>
      </c>
      <c r="J37" s="105">
        <v>34</v>
      </c>
      <c r="K37" s="105">
        <f>J37*100%</f>
        <v>34</v>
      </c>
      <c r="L37" s="105">
        <f>J37*70%</f>
        <v>23.799999999999997</v>
      </c>
      <c r="M37" s="105">
        <f>K37*50%</f>
        <v>17</v>
      </c>
      <c r="N37" s="105">
        <f>K37*25%</f>
        <v>8.5</v>
      </c>
      <c r="O37" s="105">
        <v>0</v>
      </c>
    </row>
    <row r="38" spans="8:15" x14ac:dyDescent="0.25">
      <c r="H38" s="97" t="s">
        <v>142</v>
      </c>
      <c r="I38" s="94">
        <f t="shared" ref="I38:O38" si="0">SUM(I33:I37)</f>
        <v>27</v>
      </c>
      <c r="J38" s="105">
        <f t="shared" si="0"/>
        <v>122</v>
      </c>
      <c r="K38" s="105">
        <f t="shared" si="0"/>
        <v>122</v>
      </c>
      <c r="L38" s="105">
        <f t="shared" si="0"/>
        <v>85.399999999999991</v>
      </c>
      <c r="M38" s="105">
        <f t="shared" si="0"/>
        <v>61</v>
      </c>
      <c r="N38" s="105">
        <f t="shared" si="0"/>
        <v>30.5</v>
      </c>
      <c r="O38" s="105">
        <f t="shared" si="0"/>
        <v>0</v>
      </c>
    </row>
    <row r="78" spans="2:10" ht="36" x14ac:dyDescent="0.25">
      <c r="B78" s="106" t="s">
        <v>457</v>
      </c>
      <c r="C78" s="106" t="s">
        <v>443</v>
      </c>
      <c r="D78" s="264" t="s">
        <v>444</v>
      </c>
      <c r="E78" s="264"/>
      <c r="F78" s="264" t="s">
        <v>445</v>
      </c>
      <c r="G78" s="264"/>
      <c r="H78" s="264"/>
      <c r="I78" s="111" t="s">
        <v>446</v>
      </c>
      <c r="J78" s="111" t="s">
        <v>456</v>
      </c>
    </row>
    <row r="79" spans="2:10" ht="30.75" customHeight="1" x14ac:dyDescent="0.25">
      <c r="B79" s="261" t="s">
        <v>398</v>
      </c>
      <c r="C79" s="263" t="s">
        <v>411</v>
      </c>
      <c r="D79" s="263" t="s">
        <v>405</v>
      </c>
      <c r="E79" s="263"/>
      <c r="F79" s="263" t="s">
        <v>407</v>
      </c>
      <c r="G79" s="263"/>
      <c r="H79" s="263"/>
      <c r="I79" s="265">
        <v>10</v>
      </c>
      <c r="J79" s="265">
        <v>41</v>
      </c>
    </row>
    <row r="80" spans="2:10" ht="23.25" customHeight="1" x14ac:dyDescent="0.25">
      <c r="B80" s="261"/>
      <c r="C80" s="263"/>
      <c r="D80" s="263"/>
      <c r="E80" s="263"/>
      <c r="F80" s="263" t="s">
        <v>406</v>
      </c>
      <c r="G80" s="263"/>
      <c r="H80" s="263"/>
      <c r="I80" s="266"/>
      <c r="J80" s="266"/>
    </row>
    <row r="81" spans="2:10" ht="23.25" customHeight="1" x14ac:dyDescent="0.25">
      <c r="B81" s="261"/>
      <c r="C81" s="263"/>
      <c r="D81" s="263"/>
      <c r="E81" s="263"/>
      <c r="F81" s="263" t="s">
        <v>408</v>
      </c>
      <c r="G81" s="263"/>
      <c r="H81" s="263"/>
      <c r="I81" s="266"/>
      <c r="J81" s="266"/>
    </row>
    <row r="82" spans="2:10" ht="23.25" customHeight="1" x14ac:dyDescent="0.25">
      <c r="B82" s="261"/>
      <c r="C82" s="263"/>
      <c r="D82" s="263"/>
      <c r="E82" s="263"/>
      <c r="F82" s="263" t="s">
        <v>409</v>
      </c>
      <c r="G82" s="263"/>
      <c r="H82" s="263"/>
      <c r="I82" s="267"/>
      <c r="J82" s="267"/>
    </row>
    <row r="83" spans="2:10" ht="41.25" customHeight="1" x14ac:dyDescent="0.25">
      <c r="B83" s="112" t="s">
        <v>410</v>
      </c>
      <c r="C83" s="92" t="s">
        <v>412</v>
      </c>
      <c r="D83" s="263" t="s">
        <v>413</v>
      </c>
      <c r="E83" s="263"/>
      <c r="F83" s="263" t="s">
        <v>414</v>
      </c>
      <c r="G83" s="263"/>
      <c r="H83" s="263"/>
      <c r="I83" s="96">
        <v>19</v>
      </c>
      <c r="J83" s="96">
        <v>18</v>
      </c>
    </row>
    <row r="84" spans="2:10" ht="27.75" customHeight="1" x14ac:dyDescent="0.25">
      <c r="B84" s="261" t="s">
        <v>191</v>
      </c>
      <c r="C84" s="263" t="s">
        <v>404</v>
      </c>
      <c r="D84" s="263" t="s">
        <v>415</v>
      </c>
      <c r="E84" s="263"/>
      <c r="F84" s="263" t="s">
        <v>416</v>
      </c>
      <c r="G84" s="263"/>
      <c r="H84" s="263"/>
      <c r="I84" s="265">
        <v>16</v>
      </c>
      <c r="J84" s="265">
        <v>35</v>
      </c>
    </row>
    <row r="85" spans="2:10" ht="24" customHeight="1" x14ac:dyDescent="0.25">
      <c r="B85" s="261"/>
      <c r="C85" s="263"/>
      <c r="D85" s="263"/>
      <c r="E85" s="263"/>
      <c r="F85" s="263" t="s">
        <v>417</v>
      </c>
      <c r="G85" s="263"/>
      <c r="H85" s="263"/>
      <c r="I85" s="267"/>
      <c r="J85" s="267"/>
    </row>
    <row r="86" spans="2:10" ht="36" x14ac:dyDescent="0.25">
      <c r="B86" s="113" t="s">
        <v>17</v>
      </c>
      <c r="C86" s="92" t="s">
        <v>418</v>
      </c>
      <c r="D86" s="263" t="s">
        <v>419</v>
      </c>
      <c r="E86" s="263"/>
      <c r="F86" s="263" t="s">
        <v>420</v>
      </c>
      <c r="G86" s="263"/>
      <c r="H86" s="263"/>
      <c r="I86" s="96">
        <v>13</v>
      </c>
      <c r="J86" s="96">
        <v>27</v>
      </c>
    </row>
    <row r="87" spans="2:10" ht="21" customHeight="1" x14ac:dyDescent="0.25">
      <c r="B87" s="262" t="s">
        <v>403</v>
      </c>
      <c r="C87" s="263" t="s">
        <v>421</v>
      </c>
      <c r="D87" s="263" t="s">
        <v>422</v>
      </c>
      <c r="E87" s="263"/>
      <c r="F87" s="263" t="s">
        <v>441</v>
      </c>
      <c r="G87" s="263"/>
      <c r="H87" s="263"/>
      <c r="I87" s="265">
        <v>30</v>
      </c>
      <c r="J87" s="265">
        <v>53</v>
      </c>
    </row>
    <row r="88" spans="2:10" x14ac:dyDescent="0.25">
      <c r="B88" s="262"/>
      <c r="C88" s="263"/>
      <c r="D88" s="263" t="s">
        <v>439</v>
      </c>
      <c r="E88" s="263"/>
      <c r="F88" s="263"/>
      <c r="G88" s="263"/>
      <c r="H88" s="263"/>
      <c r="I88" s="266"/>
      <c r="J88" s="266"/>
    </row>
    <row r="89" spans="2:10" x14ac:dyDescent="0.25">
      <c r="B89" s="262"/>
      <c r="C89" s="263"/>
      <c r="D89" s="263" t="s">
        <v>440</v>
      </c>
      <c r="E89" s="263"/>
      <c r="F89" s="263"/>
      <c r="G89" s="263"/>
      <c r="H89" s="263"/>
      <c r="I89" s="266"/>
      <c r="J89" s="266"/>
    </row>
    <row r="90" spans="2:10" x14ac:dyDescent="0.25">
      <c r="B90" s="262"/>
      <c r="C90" s="263"/>
      <c r="D90" s="263" t="s">
        <v>442</v>
      </c>
      <c r="E90" s="263"/>
      <c r="F90" s="263"/>
      <c r="G90" s="263"/>
      <c r="H90" s="263"/>
      <c r="I90" s="267"/>
      <c r="J90" s="267"/>
    </row>
    <row r="91" spans="2:10" ht="39" customHeight="1" x14ac:dyDescent="0.25">
      <c r="B91" s="261" t="s">
        <v>458</v>
      </c>
      <c r="C91" s="93" t="s">
        <v>476</v>
      </c>
      <c r="D91" s="269" t="s">
        <v>475</v>
      </c>
      <c r="E91" s="269"/>
      <c r="F91" s="269" t="s">
        <v>477</v>
      </c>
      <c r="G91" s="269"/>
      <c r="H91" s="269"/>
      <c r="I91" s="268">
        <f>10+10+14</f>
        <v>34</v>
      </c>
      <c r="J91" s="268">
        <f>19+17+22</f>
        <v>58</v>
      </c>
    </row>
    <row r="92" spans="2:10" ht="15" customHeight="1" x14ac:dyDescent="0.25">
      <c r="B92" s="261"/>
      <c r="C92" s="263" t="s">
        <v>480</v>
      </c>
      <c r="D92" s="269" t="s">
        <v>474</v>
      </c>
      <c r="E92" s="269"/>
      <c r="F92" s="263" t="s">
        <v>478</v>
      </c>
      <c r="G92" s="263"/>
      <c r="H92" s="263"/>
      <c r="I92" s="268"/>
      <c r="J92" s="268"/>
    </row>
    <row r="93" spans="2:10" ht="30.75" customHeight="1" x14ac:dyDescent="0.25">
      <c r="B93" s="261"/>
      <c r="C93" s="263"/>
      <c r="D93" s="269"/>
      <c r="E93" s="269"/>
      <c r="F93" s="263" t="s">
        <v>479</v>
      </c>
      <c r="G93" s="263"/>
      <c r="H93" s="263"/>
      <c r="I93" s="268"/>
      <c r="J93" s="268"/>
    </row>
    <row r="94" spans="2:10" x14ac:dyDescent="0.25">
      <c r="C94" s="90"/>
      <c r="D94" s="90"/>
      <c r="E94" s="90"/>
      <c r="F94" s="90"/>
      <c r="G94" s="90"/>
      <c r="H94" s="90"/>
      <c r="I94" s="116">
        <f>SUM(I79:I93)</f>
        <v>122</v>
      </c>
      <c r="J94" s="116">
        <f>SUM(J79:J93)</f>
        <v>232</v>
      </c>
    </row>
    <row r="95" spans="2:10" x14ac:dyDescent="0.25">
      <c r="C95" s="90"/>
      <c r="D95" s="90"/>
      <c r="E95" s="90"/>
      <c r="F95" s="90"/>
      <c r="G95" s="90"/>
      <c r="H95" s="90"/>
    </row>
    <row r="99" spans="2:2" x14ac:dyDescent="0.25">
      <c r="B99" s="69" t="s">
        <v>222</v>
      </c>
    </row>
  </sheetData>
  <mergeCells count="50">
    <mergeCell ref="F87:H90"/>
    <mergeCell ref="J31:J32"/>
    <mergeCell ref="C5:K5"/>
    <mergeCell ref="C8:K8"/>
    <mergeCell ref="B11:K11"/>
    <mergeCell ref="B12:K12"/>
    <mergeCell ref="I31:I32"/>
    <mergeCell ref="C21:C22"/>
    <mergeCell ref="G21:G22"/>
    <mergeCell ref="D21:F21"/>
    <mergeCell ref="H31:H32"/>
    <mergeCell ref="J79:J82"/>
    <mergeCell ref="I84:I85"/>
    <mergeCell ref="J84:J85"/>
    <mergeCell ref="I87:I90"/>
    <mergeCell ref="J87:J90"/>
    <mergeCell ref="J91:J93"/>
    <mergeCell ref="B91:B93"/>
    <mergeCell ref="C92:C93"/>
    <mergeCell ref="D91:E91"/>
    <mergeCell ref="D92:E93"/>
    <mergeCell ref="F91:H91"/>
    <mergeCell ref="F92:H92"/>
    <mergeCell ref="F93:H93"/>
    <mergeCell ref="I91:I93"/>
    <mergeCell ref="I79:I82"/>
    <mergeCell ref="F86:H86"/>
    <mergeCell ref="F83:H83"/>
    <mergeCell ref="F84:H84"/>
    <mergeCell ref="F85:H85"/>
    <mergeCell ref="D83:E83"/>
    <mergeCell ref="F78:H78"/>
    <mergeCell ref="D78:E78"/>
    <mergeCell ref="F79:H79"/>
    <mergeCell ref="F80:H80"/>
    <mergeCell ref="B79:B82"/>
    <mergeCell ref="C79:C82"/>
    <mergeCell ref="D79:E82"/>
    <mergeCell ref="F81:H81"/>
    <mergeCell ref="F82:H82"/>
    <mergeCell ref="B84:B85"/>
    <mergeCell ref="B87:B90"/>
    <mergeCell ref="D86:E86"/>
    <mergeCell ref="D87:E87"/>
    <mergeCell ref="D88:E88"/>
    <mergeCell ref="D89:E89"/>
    <mergeCell ref="D90:E90"/>
    <mergeCell ref="C87:C90"/>
    <mergeCell ref="D84:E85"/>
    <mergeCell ref="C84:C85"/>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24</vt:i4>
      </vt:variant>
    </vt:vector>
  </HeadingPairs>
  <TitlesOfParts>
    <vt:vector size="24" baseType="lpstr">
      <vt:lpstr>Portada</vt:lpstr>
      <vt:lpstr>Hoja1</vt:lpstr>
      <vt:lpstr>reunión 13-ago</vt:lpstr>
      <vt:lpstr>Índice</vt:lpstr>
      <vt:lpstr>1.2</vt:lpstr>
      <vt:lpstr>2.2</vt:lpstr>
      <vt:lpstr>Planes</vt:lpstr>
      <vt:lpstr>Diagnóstico</vt:lpstr>
      <vt:lpstr>Acreditación</vt:lpstr>
      <vt:lpstr>Fopedupo</vt:lpstr>
      <vt:lpstr>Pertinencia</vt:lpstr>
      <vt:lpstr>Hoja2</vt:lpstr>
      <vt:lpstr>P1</vt:lpstr>
      <vt:lpstr>P2</vt:lpstr>
      <vt:lpstr>P3</vt:lpstr>
      <vt:lpstr>P31</vt:lpstr>
      <vt:lpstr>P4</vt:lpstr>
      <vt:lpstr>P41</vt:lpstr>
      <vt:lpstr>P5</vt:lpstr>
      <vt:lpstr>P51</vt:lpstr>
      <vt:lpstr>P6</vt:lpstr>
      <vt:lpstr>P61</vt:lpstr>
      <vt:lpstr>cesfope</vt:lpstr>
      <vt:lpstr>Hoja3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Wendy Pamela Salinas Sanchez</dc:creator>
  <cp:lastModifiedBy>Wendy Pamela Salinas Sanchez</cp:lastModifiedBy>
  <cp:lastPrinted>2021-08-31T17:38:02Z</cp:lastPrinted>
  <dcterms:created xsi:type="dcterms:W3CDTF">2021-08-10T15:36:22Z</dcterms:created>
  <dcterms:modified xsi:type="dcterms:W3CDTF">2021-12-09T22:55:05Z</dcterms:modified>
</cp:coreProperties>
</file>